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Ex1.xml" ContentType="application/vnd.ms-office.chartex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15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jenny/SMILE/HighSchools_version5/"/>
    </mc:Choice>
  </mc:AlternateContent>
  <xr:revisionPtr revIDLastSave="0" documentId="13_ncr:1_{79116A58-6131-6746-95C1-67A74A6EDC89}" xr6:coauthVersionLast="43" xr6:coauthVersionMax="43" xr10:uidLastSave="{00000000-0000-0000-0000-000000000000}"/>
  <bookViews>
    <workbookView xWindow="1020" yWindow="960" windowWidth="28800" windowHeight="16260" xr2:uid="{84346085-1E68-484F-B71E-2261E1A28EDE}"/>
  </bookViews>
  <sheets>
    <sheet name="Sheet1" sheetId="1" r:id="rId1"/>
  </sheets>
  <definedNames>
    <definedName name="_xlchart.v1.0" hidden="1">Sheet1!$AE$28:$AE$104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F15" i="1" l="1"/>
  <c r="AG12" i="1" l="1"/>
  <c r="AE14" i="1"/>
  <c r="AG13" i="1" l="1"/>
  <c r="AG11" i="1"/>
  <c r="AG10" i="1"/>
  <c r="AG9" i="1"/>
  <c r="AG8" i="1"/>
  <c r="AG7" i="1"/>
  <c r="AG6" i="1"/>
  <c r="AG5" i="1"/>
  <c r="AG4" i="1"/>
  <c r="AG3" i="1"/>
  <c r="AF11" i="1"/>
  <c r="AF10" i="1"/>
  <c r="AF9" i="1"/>
  <c r="AF8" i="1"/>
  <c r="AF7" i="1"/>
  <c r="AF6" i="1"/>
  <c r="AF5" i="1"/>
  <c r="AF4" i="1"/>
  <c r="AF3" i="1"/>
  <c r="AE13" i="1"/>
  <c r="AE3" i="1" l="1"/>
  <c r="AC29" i="1" l="1"/>
  <c r="AC30" i="1"/>
  <c r="AC31" i="1"/>
  <c r="AC32" i="1"/>
  <c r="AC33" i="1"/>
  <c r="AC34" i="1"/>
  <c r="AE34" i="1" s="1"/>
  <c r="AH34" i="1" s="1"/>
  <c r="AC35" i="1"/>
  <c r="AE35" i="1" s="1"/>
  <c r="AH35" i="1" s="1"/>
  <c r="AC36" i="1"/>
  <c r="AC37" i="1"/>
  <c r="AC38" i="1"/>
  <c r="AC39" i="1"/>
  <c r="AC40" i="1"/>
  <c r="AC41" i="1"/>
  <c r="AC42" i="1"/>
  <c r="AE42" i="1" s="1"/>
  <c r="AH42" i="1" s="1"/>
  <c r="AC43" i="1"/>
  <c r="AE43" i="1" s="1"/>
  <c r="AH43" i="1" s="1"/>
  <c r="AC44" i="1"/>
  <c r="AC45" i="1"/>
  <c r="AC46" i="1"/>
  <c r="AC47" i="1"/>
  <c r="AC48" i="1"/>
  <c r="AC49" i="1"/>
  <c r="AC50" i="1"/>
  <c r="AE50" i="1" s="1"/>
  <c r="AH50" i="1" s="1"/>
  <c r="AC51" i="1"/>
  <c r="AE51" i="1" s="1"/>
  <c r="AH51" i="1" s="1"/>
  <c r="AC52" i="1"/>
  <c r="AC53" i="1"/>
  <c r="AC54" i="1"/>
  <c r="AC55" i="1"/>
  <c r="AC56" i="1"/>
  <c r="AC57" i="1"/>
  <c r="AC58" i="1"/>
  <c r="AE58" i="1" s="1"/>
  <c r="AH58" i="1" s="1"/>
  <c r="AC59" i="1"/>
  <c r="AE59" i="1" s="1"/>
  <c r="AH59" i="1" s="1"/>
  <c r="AC60" i="1"/>
  <c r="AC61" i="1"/>
  <c r="AC62" i="1"/>
  <c r="AC63" i="1"/>
  <c r="AC64" i="1"/>
  <c r="AC65" i="1"/>
  <c r="AC66" i="1"/>
  <c r="AE66" i="1" s="1"/>
  <c r="AH66" i="1" s="1"/>
  <c r="AC67" i="1"/>
  <c r="AE67" i="1" s="1"/>
  <c r="AH67" i="1" s="1"/>
  <c r="AC68" i="1"/>
  <c r="AC69" i="1"/>
  <c r="AC70" i="1"/>
  <c r="AC71" i="1"/>
  <c r="AC72" i="1"/>
  <c r="AC73" i="1"/>
  <c r="AC74" i="1"/>
  <c r="AE74" i="1" s="1"/>
  <c r="AH74" i="1" s="1"/>
  <c r="AC75" i="1"/>
  <c r="AE75" i="1" s="1"/>
  <c r="AH75" i="1" s="1"/>
  <c r="AC76" i="1"/>
  <c r="AC77" i="1"/>
  <c r="AC78" i="1"/>
  <c r="AC79" i="1"/>
  <c r="AC80" i="1"/>
  <c r="AC81" i="1"/>
  <c r="AC82" i="1"/>
  <c r="AE82" i="1" s="1"/>
  <c r="AH82" i="1" s="1"/>
  <c r="AC83" i="1"/>
  <c r="AE83" i="1" s="1"/>
  <c r="AH83" i="1" s="1"/>
  <c r="AC84" i="1"/>
  <c r="AC85" i="1"/>
  <c r="AC86" i="1"/>
  <c r="AC87" i="1"/>
  <c r="AC88" i="1"/>
  <c r="AC89" i="1"/>
  <c r="AC90" i="1"/>
  <c r="AE90" i="1" s="1"/>
  <c r="AH90" i="1" s="1"/>
  <c r="AC91" i="1"/>
  <c r="AE91" i="1" s="1"/>
  <c r="AH91" i="1" s="1"/>
  <c r="AC92" i="1"/>
  <c r="AC93" i="1"/>
  <c r="AC94" i="1"/>
  <c r="AC95" i="1"/>
  <c r="AC96" i="1"/>
  <c r="AC97" i="1"/>
  <c r="AC98" i="1"/>
  <c r="AE98" i="1" s="1"/>
  <c r="AH98" i="1" s="1"/>
  <c r="AC99" i="1"/>
  <c r="AE99" i="1" s="1"/>
  <c r="AH99" i="1" s="1"/>
  <c r="AC100" i="1"/>
  <c r="AC101" i="1"/>
  <c r="AC102" i="1"/>
  <c r="AC103" i="1"/>
  <c r="AC104" i="1"/>
  <c r="AC28" i="1"/>
  <c r="AC3" i="1"/>
  <c r="Y29" i="1"/>
  <c r="Y30" i="1"/>
  <c r="Y31" i="1"/>
  <c r="Y32" i="1"/>
  <c r="Y33" i="1"/>
  <c r="Y34" i="1"/>
  <c r="Y35" i="1"/>
  <c r="Y36" i="1"/>
  <c r="Y37" i="1"/>
  <c r="Y38" i="1"/>
  <c r="Y39" i="1"/>
  <c r="Y40" i="1"/>
  <c r="Y41" i="1"/>
  <c r="Y42" i="1"/>
  <c r="Y43" i="1"/>
  <c r="Y44" i="1"/>
  <c r="Y45" i="1"/>
  <c r="Y46" i="1"/>
  <c r="Y47" i="1"/>
  <c r="Y48" i="1"/>
  <c r="Y49" i="1"/>
  <c r="Y50" i="1"/>
  <c r="Y51" i="1"/>
  <c r="Y52" i="1"/>
  <c r="Y53" i="1"/>
  <c r="Y54" i="1"/>
  <c r="Y55" i="1"/>
  <c r="Y56" i="1"/>
  <c r="Y57" i="1"/>
  <c r="Y58" i="1"/>
  <c r="Y59" i="1"/>
  <c r="Y60" i="1"/>
  <c r="Y61" i="1"/>
  <c r="Y62" i="1"/>
  <c r="Y63" i="1"/>
  <c r="Y64" i="1"/>
  <c r="Y65" i="1"/>
  <c r="Y66" i="1"/>
  <c r="Y67" i="1"/>
  <c r="Y68" i="1"/>
  <c r="Y69" i="1"/>
  <c r="Y70" i="1"/>
  <c r="Y71" i="1"/>
  <c r="Y72" i="1"/>
  <c r="Y73" i="1"/>
  <c r="Y74" i="1"/>
  <c r="Y75" i="1"/>
  <c r="Y76" i="1"/>
  <c r="Y77" i="1"/>
  <c r="Y78" i="1"/>
  <c r="Y79" i="1"/>
  <c r="Y80" i="1"/>
  <c r="Y81" i="1"/>
  <c r="Y82" i="1"/>
  <c r="Y83" i="1"/>
  <c r="Y84" i="1"/>
  <c r="Y85" i="1"/>
  <c r="Y86" i="1"/>
  <c r="Y87" i="1"/>
  <c r="Y88" i="1"/>
  <c r="Y89" i="1"/>
  <c r="Y90" i="1"/>
  <c r="Y91" i="1"/>
  <c r="Y92" i="1"/>
  <c r="Y93" i="1"/>
  <c r="Y94" i="1"/>
  <c r="Y95" i="1"/>
  <c r="Y96" i="1"/>
  <c r="Y97" i="1"/>
  <c r="Y98" i="1"/>
  <c r="Y99" i="1"/>
  <c r="Y100" i="1"/>
  <c r="Y101" i="1"/>
  <c r="Y102" i="1"/>
  <c r="Y103" i="1"/>
  <c r="Y104" i="1"/>
  <c r="Y28" i="1"/>
  <c r="Y3" i="1"/>
  <c r="AC4" i="1"/>
  <c r="AC5" i="1"/>
  <c r="AC6" i="1"/>
  <c r="AC7" i="1"/>
  <c r="AC8" i="1"/>
  <c r="AC9" i="1"/>
  <c r="AC10" i="1"/>
  <c r="AC11" i="1"/>
  <c r="Y11" i="1"/>
  <c r="Y4" i="1"/>
  <c r="Y5" i="1"/>
  <c r="Y6" i="1"/>
  <c r="Y7" i="1"/>
  <c r="Y8" i="1"/>
  <c r="Y9" i="1"/>
  <c r="Y10" i="1"/>
  <c r="AE103" i="1" l="1"/>
  <c r="AH103" i="1" s="1"/>
  <c r="AE95" i="1"/>
  <c r="AH95" i="1" s="1"/>
  <c r="AE87" i="1"/>
  <c r="AH87" i="1" s="1"/>
  <c r="AE79" i="1"/>
  <c r="AH79" i="1" s="1"/>
  <c r="AE71" i="1"/>
  <c r="AH71" i="1" s="1"/>
  <c r="AE63" i="1"/>
  <c r="AH63" i="1" s="1"/>
  <c r="AE55" i="1"/>
  <c r="AH55" i="1" s="1"/>
  <c r="AE47" i="1"/>
  <c r="AH47" i="1" s="1"/>
  <c r="AE39" i="1"/>
  <c r="AH39" i="1" s="1"/>
  <c r="AE31" i="1"/>
  <c r="AH31" i="1" s="1"/>
  <c r="AE102" i="1"/>
  <c r="AH102" i="1" s="1"/>
  <c r="AE94" i="1"/>
  <c r="AH94" i="1" s="1"/>
  <c r="AE86" i="1"/>
  <c r="AH86" i="1" s="1"/>
  <c r="AE78" i="1"/>
  <c r="AH78" i="1" s="1"/>
  <c r="AE70" i="1"/>
  <c r="AH70" i="1" s="1"/>
  <c r="AE62" i="1"/>
  <c r="AH62" i="1" s="1"/>
  <c r="AE54" i="1"/>
  <c r="AH54" i="1" s="1"/>
  <c r="AE46" i="1"/>
  <c r="AH46" i="1" s="1"/>
  <c r="AE38" i="1"/>
  <c r="AH38" i="1" s="1"/>
  <c r="AE30" i="1"/>
  <c r="AH30" i="1" s="1"/>
  <c r="AE5" i="1"/>
  <c r="AE28" i="1"/>
  <c r="AE101" i="1"/>
  <c r="AH101" i="1" s="1"/>
  <c r="AE97" i="1"/>
  <c r="AH97" i="1" s="1"/>
  <c r="AE93" i="1"/>
  <c r="AH93" i="1" s="1"/>
  <c r="AE89" i="1"/>
  <c r="AH89" i="1" s="1"/>
  <c r="AE85" i="1"/>
  <c r="AH85" i="1" s="1"/>
  <c r="AE81" i="1"/>
  <c r="AH81" i="1" s="1"/>
  <c r="AE77" i="1"/>
  <c r="AH77" i="1" s="1"/>
  <c r="AE73" i="1"/>
  <c r="AH73" i="1" s="1"/>
  <c r="AE69" i="1"/>
  <c r="AH69" i="1" s="1"/>
  <c r="AE65" i="1"/>
  <c r="AH65" i="1" s="1"/>
  <c r="AE61" i="1"/>
  <c r="AH61" i="1" s="1"/>
  <c r="AE57" i="1"/>
  <c r="AH57" i="1" s="1"/>
  <c r="AE53" i="1"/>
  <c r="AH53" i="1" s="1"/>
  <c r="AE49" i="1"/>
  <c r="AH49" i="1" s="1"/>
  <c r="AE45" i="1"/>
  <c r="AH45" i="1" s="1"/>
  <c r="AE41" i="1"/>
  <c r="AH41" i="1" s="1"/>
  <c r="AE37" i="1"/>
  <c r="AH37" i="1" s="1"/>
  <c r="AE33" i="1"/>
  <c r="AH33" i="1" s="1"/>
  <c r="AE29" i="1"/>
  <c r="AH29" i="1" s="1"/>
  <c r="AE104" i="1"/>
  <c r="AH104" i="1" s="1"/>
  <c r="AE100" i="1"/>
  <c r="AH100" i="1" s="1"/>
  <c r="AE96" i="1"/>
  <c r="AH96" i="1" s="1"/>
  <c r="AE92" i="1"/>
  <c r="AH92" i="1" s="1"/>
  <c r="AE88" i="1"/>
  <c r="AH88" i="1" s="1"/>
  <c r="AE84" i="1"/>
  <c r="AH84" i="1" s="1"/>
  <c r="AE80" i="1"/>
  <c r="AH80" i="1" s="1"/>
  <c r="AE76" i="1"/>
  <c r="AH76" i="1" s="1"/>
  <c r="AE72" i="1"/>
  <c r="AH72" i="1" s="1"/>
  <c r="AE68" i="1"/>
  <c r="AH68" i="1" s="1"/>
  <c r="AE64" i="1"/>
  <c r="AH64" i="1" s="1"/>
  <c r="AE60" i="1"/>
  <c r="AH60" i="1" s="1"/>
  <c r="AE56" i="1"/>
  <c r="AH56" i="1" s="1"/>
  <c r="AE52" i="1"/>
  <c r="AH52" i="1" s="1"/>
  <c r="AE48" i="1"/>
  <c r="AH48" i="1" s="1"/>
  <c r="AE44" i="1"/>
  <c r="AH44" i="1" s="1"/>
  <c r="AE40" i="1"/>
  <c r="AH40" i="1" s="1"/>
  <c r="AE36" i="1"/>
  <c r="AH36" i="1" s="1"/>
  <c r="AE32" i="1"/>
  <c r="AH32" i="1" s="1"/>
  <c r="AE10" i="1"/>
  <c r="AE11" i="1"/>
  <c r="AE9" i="1"/>
  <c r="AE8" i="1"/>
  <c r="AE4" i="1"/>
  <c r="AE7" i="1"/>
  <c r="AE6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27" i="1"/>
  <c r="F4" i="1"/>
  <c r="E28" i="1"/>
  <c r="E29" i="1"/>
  <c r="E30" i="1"/>
  <c r="J31" i="1" s="1"/>
  <c r="E31" i="1"/>
  <c r="J32" i="1" s="1"/>
  <c r="E32" i="1"/>
  <c r="J33" i="1" s="1"/>
  <c r="E33" i="1"/>
  <c r="J34" i="1" s="1"/>
  <c r="E34" i="1"/>
  <c r="J35" i="1" s="1"/>
  <c r="K35" i="1" s="1"/>
  <c r="E35" i="1"/>
  <c r="J36" i="1" s="1"/>
  <c r="E36" i="1"/>
  <c r="E37" i="1"/>
  <c r="E38" i="1"/>
  <c r="E39" i="1"/>
  <c r="E40" i="1"/>
  <c r="J41" i="1" s="1"/>
  <c r="E41" i="1"/>
  <c r="J42" i="1" s="1"/>
  <c r="E42" i="1"/>
  <c r="J43" i="1" s="1"/>
  <c r="E43" i="1"/>
  <c r="E44" i="1"/>
  <c r="E45" i="1"/>
  <c r="E46" i="1"/>
  <c r="J47" i="1" s="1"/>
  <c r="E47" i="1"/>
  <c r="J48" i="1" s="1"/>
  <c r="E48" i="1"/>
  <c r="J49" i="1" s="1"/>
  <c r="E49" i="1"/>
  <c r="J50" i="1" s="1"/>
  <c r="E50" i="1"/>
  <c r="J51" i="1" s="1"/>
  <c r="K51" i="1" s="1"/>
  <c r="E51" i="1"/>
  <c r="J52" i="1" s="1"/>
  <c r="E52" i="1"/>
  <c r="J53" i="1" s="1"/>
  <c r="E53" i="1"/>
  <c r="J54" i="1" s="1"/>
  <c r="E54" i="1"/>
  <c r="J55" i="1" s="1"/>
  <c r="E55" i="1"/>
  <c r="E56" i="1"/>
  <c r="E57" i="1"/>
  <c r="J58" i="1" s="1"/>
  <c r="E58" i="1"/>
  <c r="J59" i="1" s="1"/>
  <c r="E59" i="1"/>
  <c r="E60" i="1"/>
  <c r="E61" i="1"/>
  <c r="E62" i="1"/>
  <c r="J63" i="1" s="1"/>
  <c r="E63" i="1"/>
  <c r="J64" i="1" s="1"/>
  <c r="E64" i="1"/>
  <c r="J65" i="1" s="1"/>
  <c r="E65" i="1"/>
  <c r="J66" i="1" s="1"/>
  <c r="E66" i="1"/>
  <c r="J67" i="1" s="1"/>
  <c r="E67" i="1"/>
  <c r="J68" i="1" s="1"/>
  <c r="E68" i="1"/>
  <c r="J69" i="1" s="1"/>
  <c r="E69" i="1"/>
  <c r="J70" i="1" s="1"/>
  <c r="E70" i="1"/>
  <c r="J71" i="1" s="1"/>
  <c r="E71" i="1"/>
  <c r="E72" i="1"/>
  <c r="E73" i="1"/>
  <c r="J74" i="1" s="1"/>
  <c r="E74" i="1"/>
  <c r="J75" i="1" s="1"/>
  <c r="E75" i="1"/>
  <c r="E76" i="1"/>
  <c r="E77" i="1"/>
  <c r="E78" i="1"/>
  <c r="E79" i="1"/>
  <c r="J80" i="1" s="1"/>
  <c r="E80" i="1"/>
  <c r="J81" i="1" s="1"/>
  <c r="E81" i="1"/>
  <c r="J82" i="1" s="1"/>
  <c r="E82" i="1"/>
  <c r="J83" i="1" s="1"/>
  <c r="E83" i="1"/>
  <c r="E84" i="1"/>
  <c r="J85" i="1" s="1"/>
  <c r="E85" i="1"/>
  <c r="J86" i="1" s="1"/>
  <c r="E86" i="1"/>
  <c r="J87" i="1" s="1"/>
  <c r="E87" i="1"/>
  <c r="E88" i="1"/>
  <c r="E89" i="1"/>
  <c r="J90" i="1" s="1"/>
  <c r="E90" i="1"/>
  <c r="J91" i="1" s="1"/>
  <c r="E91" i="1"/>
  <c r="E92" i="1"/>
  <c r="E93" i="1"/>
  <c r="E94" i="1"/>
  <c r="E95" i="1"/>
  <c r="J96" i="1" s="1"/>
  <c r="E96" i="1"/>
  <c r="J97" i="1" s="1"/>
  <c r="E97" i="1"/>
  <c r="J98" i="1" s="1"/>
  <c r="E98" i="1"/>
  <c r="J99" i="1" s="1"/>
  <c r="E99" i="1"/>
  <c r="E100" i="1"/>
  <c r="J101" i="1" s="1"/>
  <c r="E101" i="1"/>
  <c r="J102" i="1" s="1"/>
  <c r="E102" i="1"/>
  <c r="J103" i="1" s="1"/>
  <c r="E103" i="1"/>
  <c r="J104" i="1" s="1"/>
  <c r="E104" i="1"/>
  <c r="E27" i="1"/>
  <c r="J28" i="1" s="1"/>
  <c r="E4" i="1"/>
  <c r="J5" i="1" s="1"/>
  <c r="K102" i="1" l="1"/>
  <c r="G93" i="1"/>
  <c r="K86" i="1"/>
  <c r="G77" i="1"/>
  <c r="K70" i="1"/>
  <c r="G61" i="1"/>
  <c r="K54" i="1"/>
  <c r="G45" i="1"/>
  <c r="G37" i="1"/>
  <c r="G29" i="1"/>
  <c r="AG28" i="1"/>
  <c r="G36" i="1"/>
  <c r="G44" i="1"/>
  <c r="K69" i="1"/>
  <c r="G60" i="1"/>
  <c r="G76" i="1"/>
  <c r="G28" i="1"/>
  <c r="K53" i="1"/>
  <c r="H99" i="1"/>
  <c r="H91" i="1"/>
  <c r="H75" i="1"/>
  <c r="H57" i="1"/>
  <c r="G39" i="1"/>
  <c r="G94" i="1"/>
  <c r="G78" i="1"/>
  <c r="G62" i="1"/>
  <c r="G38" i="1"/>
  <c r="G87" i="1"/>
  <c r="K101" i="1"/>
  <c r="K85" i="1"/>
  <c r="K68" i="1"/>
  <c r="H59" i="1"/>
  <c r="H43" i="1"/>
  <c r="K36" i="1"/>
  <c r="G4" i="1"/>
  <c r="G55" i="1"/>
  <c r="G92" i="1"/>
  <c r="G83" i="1"/>
  <c r="G42" i="1"/>
  <c r="H27" i="1"/>
  <c r="H97" i="1"/>
  <c r="H89" i="1"/>
  <c r="H81" i="1"/>
  <c r="H73" i="1"/>
  <c r="H65" i="1"/>
  <c r="H49" i="1"/>
  <c r="H41" i="1"/>
  <c r="H33" i="1"/>
  <c r="G71" i="1"/>
  <c r="H104" i="1"/>
  <c r="H96" i="1"/>
  <c r="H88" i="1"/>
  <c r="H80" i="1"/>
  <c r="H72" i="1"/>
  <c r="H64" i="1"/>
  <c r="J79" i="1"/>
  <c r="K79" i="1" s="1"/>
  <c r="G99" i="1"/>
  <c r="G90" i="1"/>
  <c r="K98" i="1"/>
  <c r="K66" i="1"/>
  <c r="K34" i="1"/>
  <c r="K97" i="1"/>
  <c r="K81" i="1"/>
  <c r="G72" i="1"/>
  <c r="K65" i="1"/>
  <c r="G56" i="1"/>
  <c r="K49" i="1"/>
  <c r="K41" i="1"/>
  <c r="K33" i="1"/>
  <c r="H87" i="1"/>
  <c r="H71" i="1"/>
  <c r="H55" i="1"/>
  <c r="H39" i="1"/>
  <c r="G74" i="1"/>
  <c r="J100" i="1"/>
  <c r="K100" i="1" s="1"/>
  <c r="J57" i="1"/>
  <c r="K57" i="1" s="1"/>
  <c r="G91" i="1"/>
  <c r="K28" i="1"/>
  <c r="K74" i="1"/>
  <c r="K42" i="1"/>
  <c r="G88" i="1"/>
  <c r="K63" i="1"/>
  <c r="H38" i="1"/>
  <c r="G66" i="1"/>
  <c r="J95" i="1"/>
  <c r="K95" i="1" s="1"/>
  <c r="K52" i="1"/>
  <c r="K90" i="1"/>
  <c r="K58" i="1"/>
  <c r="G104" i="1"/>
  <c r="H101" i="1"/>
  <c r="H93" i="1"/>
  <c r="H85" i="1"/>
  <c r="H77" i="1"/>
  <c r="H69" i="1"/>
  <c r="H61" i="1"/>
  <c r="H53" i="1"/>
  <c r="H45" i="1"/>
  <c r="H37" i="1"/>
  <c r="H29" i="1"/>
  <c r="G58" i="1"/>
  <c r="J89" i="1"/>
  <c r="K89" i="1" s="1"/>
  <c r="J46" i="1"/>
  <c r="K46" i="1" s="1"/>
  <c r="K82" i="1"/>
  <c r="K50" i="1"/>
  <c r="G82" i="1"/>
  <c r="H100" i="1"/>
  <c r="H92" i="1"/>
  <c r="H84" i="1"/>
  <c r="H76" i="1"/>
  <c r="H68" i="1"/>
  <c r="H60" i="1"/>
  <c r="H52" i="1"/>
  <c r="H44" i="1"/>
  <c r="H36" i="1"/>
  <c r="H28" i="1"/>
  <c r="G50" i="1"/>
  <c r="J84" i="1"/>
  <c r="K84" i="1" s="1"/>
  <c r="J30" i="1"/>
  <c r="K30" i="1" s="1"/>
  <c r="G75" i="1"/>
  <c r="G67" i="1"/>
  <c r="G59" i="1"/>
  <c r="G51" i="1"/>
  <c r="G43" i="1"/>
  <c r="K5" i="1"/>
  <c r="H98" i="1"/>
  <c r="H90" i="1"/>
  <c r="H82" i="1"/>
  <c r="H74" i="1"/>
  <c r="H66" i="1"/>
  <c r="H58" i="1"/>
  <c r="H50" i="1"/>
  <c r="H42" i="1"/>
  <c r="H34" i="1"/>
  <c r="G98" i="1"/>
  <c r="G34" i="1"/>
  <c r="J73" i="1"/>
  <c r="K73" i="1" s="1"/>
  <c r="K104" i="1"/>
  <c r="K96" i="1"/>
  <c r="K80" i="1"/>
  <c r="K64" i="1"/>
  <c r="K48" i="1"/>
  <c r="K32" i="1"/>
  <c r="K103" i="1"/>
  <c r="K87" i="1"/>
  <c r="K71" i="1"/>
  <c r="K55" i="1"/>
  <c r="K47" i="1"/>
  <c r="K31" i="1"/>
  <c r="G27" i="1"/>
  <c r="G97" i="1"/>
  <c r="G89" i="1"/>
  <c r="G81" i="1"/>
  <c r="G73" i="1"/>
  <c r="G65" i="1"/>
  <c r="G57" i="1"/>
  <c r="G49" i="1"/>
  <c r="G41" i="1"/>
  <c r="G33" i="1"/>
  <c r="H56" i="1"/>
  <c r="H48" i="1"/>
  <c r="H40" i="1"/>
  <c r="H32" i="1"/>
  <c r="J105" i="1"/>
  <c r="K105" i="1" s="1"/>
  <c r="K99" i="1"/>
  <c r="J94" i="1"/>
  <c r="K94" i="1" s="1"/>
  <c r="K83" i="1"/>
  <c r="J78" i="1"/>
  <c r="K78" i="1" s="1"/>
  <c r="K67" i="1"/>
  <c r="J62" i="1"/>
  <c r="K62" i="1" s="1"/>
  <c r="J45" i="1"/>
  <c r="K45" i="1" s="1"/>
  <c r="J40" i="1"/>
  <c r="K40" i="1" s="1"/>
  <c r="J29" i="1"/>
  <c r="K29" i="1" s="1"/>
  <c r="G96" i="1"/>
  <c r="G80" i="1"/>
  <c r="G64" i="1"/>
  <c r="G48" i="1"/>
  <c r="G40" i="1"/>
  <c r="G32" i="1"/>
  <c r="H103" i="1"/>
  <c r="H95" i="1"/>
  <c r="H79" i="1"/>
  <c r="H63" i="1"/>
  <c r="H47" i="1"/>
  <c r="H31" i="1"/>
  <c r="J93" i="1"/>
  <c r="K93" i="1" s="1"/>
  <c r="J88" i="1"/>
  <c r="K88" i="1" s="1"/>
  <c r="J77" i="1"/>
  <c r="K77" i="1" s="1"/>
  <c r="J72" i="1"/>
  <c r="K72" i="1" s="1"/>
  <c r="J61" i="1"/>
  <c r="K61" i="1" s="1"/>
  <c r="J56" i="1"/>
  <c r="K56" i="1" s="1"/>
  <c r="G103" i="1"/>
  <c r="G95" i="1"/>
  <c r="G79" i="1"/>
  <c r="G63" i="1"/>
  <c r="G47" i="1"/>
  <c r="G31" i="1"/>
  <c r="H102" i="1"/>
  <c r="H94" i="1"/>
  <c r="H86" i="1"/>
  <c r="H78" i="1"/>
  <c r="H70" i="1"/>
  <c r="H62" i="1"/>
  <c r="H54" i="1"/>
  <c r="H46" i="1"/>
  <c r="H30" i="1"/>
  <c r="J44" i="1"/>
  <c r="K44" i="1" s="1"/>
  <c r="J39" i="1"/>
  <c r="K39" i="1" s="1"/>
  <c r="G102" i="1"/>
  <c r="G86" i="1"/>
  <c r="G70" i="1"/>
  <c r="G54" i="1"/>
  <c r="G46" i="1"/>
  <c r="G30" i="1"/>
  <c r="J92" i="1"/>
  <c r="K92" i="1" s="1"/>
  <c r="J76" i="1"/>
  <c r="K76" i="1" s="1"/>
  <c r="J60" i="1"/>
  <c r="K60" i="1" s="1"/>
  <c r="K43" i="1"/>
  <c r="J38" i="1"/>
  <c r="K38" i="1" s="1"/>
  <c r="G101" i="1"/>
  <c r="G85" i="1"/>
  <c r="G69" i="1"/>
  <c r="G53" i="1"/>
  <c r="K91" i="1"/>
  <c r="K75" i="1"/>
  <c r="K59" i="1"/>
  <c r="J37" i="1"/>
  <c r="K37" i="1" s="1"/>
  <c r="G100" i="1"/>
  <c r="G84" i="1"/>
  <c r="G68" i="1"/>
  <c r="G52" i="1"/>
  <c r="H83" i="1"/>
  <c r="H67" i="1"/>
  <c r="H51" i="1"/>
  <c r="H35" i="1"/>
  <c r="G35" i="1"/>
  <c r="H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E5" i="1"/>
  <c r="J6" i="1" s="1"/>
  <c r="E6" i="1"/>
  <c r="J7" i="1" s="1"/>
  <c r="E7" i="1"/>
  <c r="J8" i="1" s="1"/>
  <c r="E8" i="1"/>
  <c r="J9" i="1" s="1"/>
  <c r="E9" i="1"/>
  <c r="J10" i="1" s="1"/>
  <c r="E10" i="1"/>
  <c r="J11" i="1" s="1"/>
  <c r="E11" i="1"/>
  <c r="J12" i="1" s="1"/>
  <c r="E12" i="1"/>
  <c r="J13" i="1" s="1"/>
  <c r="E13" i="1"/>
  <c r="E14" i="1"/>
  <c r="J15" i="1" s="1"/>
  <c r="E15" i="1"/>
  <c r="J16" i="1" s="1"/>
  <c r="E16" i="1"/>
  <c r="J17" i="1" s="1"/>
  <c r="E17" i="1"/>
  <c r="J18" i="1" s="1"/>
  <c r="E18" i="1"/>
  <c r="J19" i="1" s="1"/>
  <c r="E19" i="1"/>
  <c r="J20" i="1" s="1"/>
  <c r="E20" i="1"/>
  <c r="E21" i="1"/>
  <c r="E22" i="1"/>
  <c r="AH28" i="1" l="1"/>
  <c r="AI28" i="1" s="1"/>
  <c r="AK28" i="1" s="1"/>
  <c r="K11" i="1"/>
  <c r="H13" i="1"/>
  <c r="K19" i="1"/>
  <c r="H19" i="1"/>
  <c r="H11" i="1"/>
  <c r="H21" i="1"/>
  <c r="H5" i="1"/>
  <c r="K16" i="1"/>
  <c r="K8" i="1"/>
  <c r="G22" i="1"/>
  <c r="G14" i="1"/>
  <c r="G11" i="1"/>
  <c r="K9" i="1"/>
  <c r="K20" i="1"/>
  <c r="K17" i="1"/>
  <c r="G13" i="1"/>
  <c r="H7" i="1"/>
  <c r="G19" i="1"/>
  <c r="K6" i="1"/>
  <c r="G21" i="1"/>
  <c r="G5" i="1"/>
  <c r="H15" i="1"/>
  <c r="G20" i="1"/>
  <c r="G12" i="1"/>
  <c r="H22" i="1"/>
  <c r="H14" i="1"/>
  <c r="H6" i="1"/>
  <c r="H8" i="1"/>
  <c r="K13" i="1"/>
  <c r="K12" i="1"/>
  <c r="K18" i="1"/>
  <c r="K10" i="1"/>
  <c r="G18" i="1"/>
  <c r="G10" i="1"/>
  <c r="H20" i="1"/>
  <c r="H12" i="1"/>
  <c r="J23" i="1"/>
  <c r="K23" i="1" s="1"/>
  <c r="J14" i="1"/>
  <c r="K14" i="1" s="1"/>
  <c r="K15" i="1"/>
  <c r="K7" i="1"/>
  <c r="G16" i="1"/>
  <c r="G8" i="1"/>
  <c r="H18" i="1"/>
  <c r="H10" i="1"/>
  <c r="J21" i="1"/>
  <c r="K21" i="1" s="1"/>
  <c r="G17" i="1"/>
  <c r="J22" i="1"/>
  <c r="K22" i="1" s="1"/>
  <c r="G15" i="1"/>
  <c r="G7" i="1"/>
  <c r="H17" i="1"/>
  <c r="H9" i="1"/>
  <c r="G9" i="1"/>
  <c r="G6" i="1"/>
  <c r="H16" i="1"/>
  <c r="AJ28" i="1" l="1"/>
</calcChain>
</file>

<file path=xl/sharedStrings.xml><?xml version="1.0" encoding="utf-8"?>
<sst xmlns="http://schemas.openxmlformats.org/spreadsheetml/2006/main" count="225" uniqueCount="112">
  <si>
    <t>Day of Year</t>
  </si>
  <si>
    <t>Latitude</t>
  </si>
  <si>
    <t>Longitude</t>
  </si>
  <si>
    <t>348 (2018)</t>
  </si>
  <si>
    <t>349 (2018)</t>
  </si>
  <si>
    <t>350 (2018)</t>
  </si>
  <si>
    <t>351 (2018)</t>
  </si>
  <si>
    <t>352 (2018)</t>
  </si>
  <si>
    <t>353 (2018)</t>
  </si>
  <si>
    <t>354 (2018)</t>
  </si>
  <si>
    <t>355 (2018)</t>
  </si>
  <si>
    <t>356 (2018)</t>
  </si>
  <si>
    <t>357 (2018)</t>
  </si>
  <si>
    <t>358 (2018)</t>
  </si>
  <si>
    <t>359 (2018)</t>
  </si>
  <si>
    <t>360 (2018)</t>
  </si>
  <si>
    <t>361 (2018)</t>
  </si>
  <si>
    <t>362 (2018)</t>
  </si>
  <si>
    <t>363 (2018)</t>
  </si>
  <si>
    <t>364 (2018)</t>
  </si>
  <si>
    <t>365 (2018)</t>
  </si>
  <si>
    <t>1 (2019)</t>
  </si>
  <si>
    <t>2 (2019)</t>
  </si>
  <si>
    <r>
      <t xml:space="preserve">BUOY ID: </t>
    </r>
    <r>
      <rPr>
        <sz val="12"/>
        <color theme="1"/>
        <rFont val="Calibri (Body)_x0000_"/>
      </rPr>
      <t>300234061872720</t>
    </r>
  </si>
  <si>
    <t>m</t>
  </si>
  <si>
    <t>z</t>
  </si>
  <si>
    <t>d</t>
  </si>
  <si>
    <t>C</t>
  </si>
  <si>
    <t>forecast lat</t>
  </si>
  <si>
    <t>forecast lon</t>
  </si>
  <si>
    <t>348.25 (2018)</t>
  </si>
  <si>
    <t>348.5 (2018)</t>
  </si>
  <si>
    <t>348.75 (2018)</t>
  </si>
  <si>
    <t>349.25 (2018)</t>
  </si>
  <si>
    <t>349.5 (2018)</t>
  </si>
  <si>
    <t>349.75 (2018)</t>
  </si>
  <si>
    <t>350.25 (2018)</t>
  </si>
  <si>
    <t>350.5 (2018)</t>
  </si>
  <si>
    <t>350.75 (2018)</t>
  </si>
  <si>
    <t>355.75 (2018)</t>
  </si>
  <si>
    <t>355.5 (2018)</t>
  </si>
  <si>
    <t>355.25 (2018)</t>
  </si>
  <si>
    <t>354.75 (2018)</t>
  </si>
  <si>
    <t>354.5 (2018)</t>
  </si>
  <si>
    <t>354.25 (2018)</t>
  </si>
  <si>
    <t>353.75 (2018)</t>
  </si>
  <si>
    <t>353.5 (2018)</t>
  </si>
  <si>
    <t>353.25 (2018)</t>
  </si>
  <si>
    <t>352.75 (2018)</t>
  </si>
  <si>
    <t>352.5 (2018)</t>
  </si>
  <si>
    <t>352.25 (2018)</t>
  </si>
  <si>
    <t>351.75 (2018)</t>
  </si>
  <si>
    <t>351.5 (2018)</t>
  </si>
  <si>
    <t>351.25 (2018)</t>
  </si>
  <si>
    <t>356.25 (2018)</t>
  </si>
  <si>
    <t>356.5 (2018)</t>
  </si>
  <si>
    <t>357.25 (2018)</t>
  </si>
  <si>
    <t>357.5 (2018)</t>
  </si>
  <si>
    <t>357.75 (2018)</t>
  </si>
  <si>
    <t>358.25 (2018)</t>
  </si>
  <si>
    <t>358.5 (2018)</t>
  </si>
  <si>
    <t>358.75 (2018)</t>
  </si>
  <si>
    <t>359.25 (2018)</t>
  </si>
  <si>
    <t>359.5 (2018)</t>
  </si>
  <si>
    <t>359.75 (2018)</t>
  </si>
  <si>
    <t>360.25 (2018)</t>
  </si>
  <si>
    <t>360.5 (2018)</t>
  </si>
  <si>
    <t>360.75 (2018)</t>
  </si>
  <si>
    <t>361.25 (2018)</t>
  </si>
  <si>
    <t>361.5 (2018)</t>
  </si>
  <si>
    <t>361.75 (2018)</t>
  </si>
  <si>
    <t>362.25 (2018)</t>
  </si>
  <si>
    <t>362.5 (2018)</t>
  </si>
  <si>
    <t>362.75 (2018)</t>
  </si>
  <si>
    <t>363.25 (2018)</t>
  </si>
  <si>
    <t>363.5 (2018)</t>
  </si>
  <si>
    <t>363.75 (2018)</t>
  </si>
  <si>
    <t>364.25 (2018)</t>
  </si>
  <si>
    <t>364.5 (2018)</t>
  </si>
  <si>
    <t>364.75 (2018)</t>
  </si>
  <si>
    <t>365.25 (2018)</t>
  </si>
  <si>
    <t>365.5 (2018)</t>
  </si>
  <si>
    <t>365.75 (2018)</t>
  </si>
  <si>
    <t>1.25 (2019)</t>
  </si>
  <si>
    <t>1.5 (2019)</t>
  </si>
  <si>
    <t>1.75 (2019)</t>
  </si>
  <si>
    <t>2.25 (2019)</t>
  </si>
  <si>
    <t>2.5 (2019)</t>
  </si>
  <si>
    <t>356.75 (2018)</t>
  </si>
  <si>
    <t>Day of Year (1/4 day intervals)</t>
  </si>
  <si>
    <t>Forecast Day</t>
  </si>
  <si>
    <t>LatB</t>
  </si>
  <si>
    <t>LonB</t>
  </si>
  <si>
    <t>1 (2018)</t>
  </si>
  <si>
    <t>Reported LatD</t>
  </si>
  <si>
    <t>Reported LonD</t>
  </si>
  <si>
    <t>reported d</t>
  </si>
  <si>
    <t>Forecast LatD</t>
  </si>
  <si>
    <t>Forecast LonD</t>
  </si>
  <si>
    <t>forecasted d</t>
  </si>
  <si>
    <t>avg</t>
  </si>
  <si>
    <t>diff(xbar-x)^2</t>
  </si>
  <si>
    <t>SD</t>
  </si>
  <si>
    <t>Sdhigh</t>
  </si>
  <si>
    <t>Sdlow</t>
  </si>
  <si>
    <t>Error</t>
  </si>
  <si>
    <t>Mean</t>
  </si>
  <si>
    <t>Stan. Dev.</t>
  </si>
  <si>
    <t>Sqr Error</t>
  </si>
  <si>
    <t>Mag Error</t>
  </si>
  <si>
    <t>RMSE</t>
  </si>
  <si>
    <t xml:space="preserve">Sum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</si>
</sst>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>
    <font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2"/>
      <color theme="1"/>
      <name val="Calibri (Body)_x0000_"/>
    </font>
    <font>
      <sz val="12"/>
      <color theme="0"/>
      <name val="Calibri"/>
      <family val="2"/>
      <scheme val="minor"/>
    </font>
    <font>
      <sz val="14"/>
      <color theme="0"/>
      <name val="Calibri (Body)_x0000_"/>
    </font>
    <font>
      <sz val="12"/>
      <color theme="0"/>
      <name val="Calibri (Body)_x0000_"/>
    </font>
    <font>
      <sz val="12"/>
      <color rgb="FF000000"/>
      <name val="Calibri"/>
      <family val="2"/>
      <scheme val="minor"/>
    </font>
    <font>
      <b/>
      <sz val="12"/>
      <color theme="0"/>
      <name val="Calibri"/>
      <family val="2"/>
      <scheme val="minor"/>
    </font>
  </fonts>
  <fills count="16">
    <fill>
      <patternFill patternType="none"/>
    </fill>
    <fill>
      <patternFill patternType="gray125"/>
    </fill>
    <fill>
      <patternFill patternType="solid">
        <fgColor theme="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E6AD0D"/>
        <bgColor indexed="64"/>
      </patternFill>
    </fill>
    <fill>
      <patternFill patternType="solid">
        <fgColor theme="8" tint="0.79998168889431442"/>
        <bgColor rgb="FF000000"/>
      </patternFill>
    </fill>
    <fill>
      <patternFill patternType="solid">
        <fgColor theme="9" tint="0.79998168889431442"/>
        <bgColor rgb="FF000000"/>
      </patternFill>
    </fill>
    <fill>
      <patternFill patternType="solid">
        <fgColor rgb="FFEFF0FF"/>
        <bgColor indexed="64"/>
      </patternFill>
    </fill>
    <fill>
      <patternFill patternType="solid">
        <fgColor rgb="FFADA5C4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theme="2" tint="-9.9978637043366805E-2"/>
      </left>
      <right style="thin">
        <color theme="2" tint="-9.9978637043366805E-2"/>
      </right>
      <top/>
      <bottom style="thin">
        <color theme="2" tint="-9.9978637043366805E-2"/>
      </bottom>
      <diagonal/>
    </border>
    <border>
      <left style="thin">
        <color theme="2" tint="-9.9978637043366805E-2"/>
      </left>
      <right/>
      <top/>
      <bottom style="thin">
        <color theme="2" tint="-9.9978637043366805E-2"/>
      </bottom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/>
      <diagonal/>
    </border>
  </borders>
  <cellStyleXfs count="1">
    <xf numFmtId="0" fontId="0" fillId="0" borderId="0"/>
  </cellStyleXfs>
  <cellXfs count="55">
    <xf numFmtId="0" fontId="0" fillId="0" borderId="0" xfId="0"/>
    <xf numFmtId="0" fontId="0" fillId="0" borderId="0" xfId="0" applyAlignment="1">
      <alignment horizontal="center"/>
    </xf>
    <xf numFmtId="0" fontId="1" fillId="2" borderId="0" xfId="0" applyFont="1" applyFill="1" applyAlignment="1">
      <alignment horizontal="center"/>
    </xf>
    <xf numFmtId="0" fontId="1" fillId="0" borderId="0" xfId="0" applyFont="1" applyAlignment="1">
      <alignment horizontal="center"/>
    </xf>
    <xf numFmtId="0" fontId="0" fillId="0" borderId="1" xfId="0" applyBorder="1"/>
    <xf numFmtId="0" fontId="0" fillId="3" borderId="2" xfId="0" applyFill="1" applyBorder="1" applyAlignment="1">
      <alignment horizontal="center"/>
    </xf>
    <xf numFmtId="0" fontId="0" fillId="5" borderId="2" xfId="0" applyFill="1" applyBorder="1" applyAlignment="1">
      <alignment horizontal="center"/>
    </xf>
    <xf numFmtId="0" fontId="0" fillId="6" borderId="2" xfId="0" applyFill="1" applyBorder="1" applyAlignment="1">
      <alignment horizontal="center"/>
    </xf>
    <xf numFmtId="0" fontId="0" fillId="4" borderId="2" xfId="0" applyFill="1" applyBorder="1"/>
    <xf numFmtId="0" fontId="0" fillId="7" borderId="2" xfId="0" applyFill="1" applyBorder="1"/>
    <xf numFmtId="0" fontId="0" fillId="8" borderId="2" xfId="0" applyFill="1" applyBorder="1"/>
    <xf numFmtId="0" fontId="0" fillId="3" borderId="2" xfId="0" applyFill="1" applyBorder="1"/>
    <xf numFmtId="0" fontId="0" fillId="5" borderId="2" xfId="0" applyFill="1" applyBorder="1"/>
    <xf numFmtId="0" fontId="0" fillId="6" borderId="2" xfId="0" applyFill="1" applyBorder="1"/>
    <xf numFmtId="0" fontId="0" fillId="4" borderId="2" xfId="0" applyFill="1" applyBorder="1" applyAlignment="1">
      <alignment horizontal="center"/>
    </xf>
    <xf numFmtId="0" fontId="0" fillId="7" borderId="2" xfId="0" applyFill="1" applyBorder="1" applyAlignment="1">
      <alignment horizontal="center"/>
    </xf>
    <xf numFmtId="0" fontId="4" fillId="9" borderId="2" xfId="0" applyFont="1" applyFill="1" applyBorder="1" applyAlignment="1">
      <alignment horizontal="center"/>
    </xf>
    <xf numFmtId="0" fontId="0" fillId="8" borderId="2" xfId="0" applyFill="1" applyBorder="1" applyAlignment="1">
      <alignment horizontal="center"/>
    </xf>
    <xf numFmtId="0" fontId="4" fillId="10" borderId="2" xfId="0" applyFont="1" applyFill="1" applyBorder="1" applyAlignment="1">
      <alignment horizontal="center"/>
    </xf>
    <xf numFmtId="0" fontId="0" fillId="0" borderId="0" xfId="0" applyFill="1" applyAlignment="1">
      <alignment horizontal="center"/>
    </xf>
    <xf numFmtId="0" fontId="0" fillId="0" borderId="0" xfId="0" applyFill="1"/>
    <xf numFmtId="0" fontId="3" fillId="10" borderId="2" xfId="0" applyFont="1" applyFill="1" applyBorder="1" applyAlignment="1">
      <alignment horizontal="center"/>
    </xf>
    <xf numFmtId="0" fontId="5" fillId="9" borderId="2" xfId="0" applyFont="1" applyFill="1" applyBorder="1" applyAlignment="1">
      <alignment horizontal="center"/>
    </xf>
    <xf numFmtId="0" fontId="4" fillId="11" borderId="2" xfId="0" applyFont="1" applyFill="1" applyBorder="1" applyAlignment="1">
      <alignment horizontal="center"/>
    </xf>
    <xf numFmtId="0" fontId="5" fillId="11" borderId="2" xfId="0" applyFont="1" applyFill="1" applyBorder="1" applyAlignment="1">
      <alignment horizontal="center"/>
    </xf>
    <xf numFmtId="0" fontId="0" fillId="0" borderId="0" xfId="0" applyFill="1" applyBorder="1"/>
    <xf numFmtId="0" fontId="0" fillId="0" borderId="3" xfId="0" applyFill="1" applyBorder="1" applyAlignment="1">
      <alignment horizontal="center"/>
    </xf>
    <xf numFmtId="0" fontId="0" fillId="0" borderId="3" xfId="0" applyBorder="1"/>
    <xf numFmtId="0" fontId="0" fillId="0" borderId="4" xfId="0" applyFill="1" applyBorder="1"/>
    <xf numFmtId="0" fontId="0" fillId="0" borderId="5" xfId="0" applyFill="1" applyBorder="1"/>
    <xf numFmtId="0" fontId="0" fillId="0" borderId="3" xfId="0" applyFill="1" applyBorder="1"/>
    <xf numFmtId="0" fontId="5" fillId="0" borderId="3" xfId="0" applyFont="1" applyFill="1" applyBorder="1" applyAlignment="1">
      <alignment horizontal="center"/>
    </xf>
    <xf numFmtId="0" fontId="0" fillId="0" borderId="6" xfId="0" applyFill="1" applyBorder="1"/>
    <xf numFmtId="0" fontId="0" fillId="8" borderId="3" xfId="0" applyFill="1" applyBorder="1" applyAlignment="1">
      <alignment horizontal="center"/>
    </xf>
    <xf numFmtId="0" fontId="0" fillId="4" borderId="3" xfId="0" applyFill="1" applyBorder="1"/>
    <xf numFmtId="0" fontId="4" fillId="11" borderId="3" xfId="0" applyFont="1" applyFill="1" applyBorder="1" applyAlignment="1">
      <alignment horizontal="center"/>
    </xf>
    <xf numFmtId="0" fontId="5" fillId="9" borderId="3" xfId="0" applyFont="1" applyFill="1" applyBorder="1" applyAlignment="1">
      <alignment horizontal="center"/>
    </xf>
    <xf numFmtId="0" fontId="5" fillId="10" borderId="3" xfId="0" applyFont="1" applyFill="1" applyBorder="1" applyAlignment="1">
      <alignment horizontal="center"/>
    </xf>
    <xf numFmtId="0" fontId="0" fillId="4" borderId="3" xfId="0" applyFill="1" applyBorder="1" applyAlignment="1">
      <alignment horizontal="center"/>
    </xf>
    <xf numFmtId="0" fontId="0" fillId="7" borderId="3" xfId="0" applyFill="1" applyBorder="1" applyAlignment="1">
      <alignment horizontal="center"/>
    </xf>
    <xf numFmtId="0" fontId="0" fillId="3" borderId="3" xfId="0" applyFill="1" applyBorder="1" applyAlignment="1">
      <alignment horizontal="center"/>
    </xf>
    <xf numFmtId="0" fontId="0" fillId="5" borderId="3" xfId="0" applyFill="1" applyBorder="1" applyAlignment="1">
      <alignment horizontal="center"/>
    </xf>
    <xf numFmtId="0" fontId="0" fillId="6" borderId="3" xfId="0" applyFill="1" applyBorder="1" applyAlignment="1">
      <alignment horizontal="center"/>
    </xf>
    <xf numFmtId="0" fontId="6" fillId="12" borderId="3" xfId="0" applyFont="1" applyFill="1" applyBorder="1" applyAlignment="1">
      <alignment horizontal="center"/>
    </xf>
    <xf numFmtId="0" fontId="6" fillId="13" borderId="3" xfId="0" applyFont="1" applyFill="1" applyBorder="1" applyAlignment="1">
      <alignment horizontal="center"/>
    </xf>
    <xf numFmtId="0" fontId="5" fillId="11" borderId="3" xfId="0" applyFont="1" applyFill="1" applyBorder="1" applyAlignment="1">
      <alignment horizontal="center"/>
    </xf>
    <xf numFmtId="0" fontId="3" fillId="10" borderId="3" xfId="0" applyFont="1" applyFill="1" applyBorder="1" applyAlignment="1">
      <alignment horizontal="center"/>
    </xf>
    <xf numFmtId="0" fontId="3" fillId="11" borderId="3" xfId="0" applyFont="1" applyFill="1" applyBorder="1" applyAlignment="1">
      <alignment horizontal="center"/>
    </xf>
    <xf numFmtId="0" fontId="0" fillId="3" borderId="3" xfId="0" applyFill="1" applyBorder="1"/>
    <xf numFmtId="0" fontId="0" fillId="14" borderId="3" xfId="0" applyFill="1" applyBorder="1"/>
    <xf numFmtId="0" fontId="3" fillId="15" borderId="3" xfId="0" applyFont="1" applyFill="1" applyBorder="1" applyAlignment="1">
      <alignment horizontal="center"/>
    </xf>
    <xf numFmtId="0" fontId="0" fillId="14" borderId="0" xfId="0" applyFill="1"/>
    <xf numFmtId="0" fontId="3" fillId="15" borderId="3" xfId="0" applyFont="1" applyFill="1" applyBorder="1"/>
    <xf numFmtId="0" fontId="7" fillId="15" borderId="3" xfId="0" applyFont="1" applyFill="1" applyBorder="1"/>
    <xf numFmtId="0" fontId="7" fillId="15" borderId="0" xfId="0" applyFont="1" applyFill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ADA5C4"/>
      <color rgb="FFEFF0FF"/>
      <color rgb="FFDBD1F7"/>
      <color rgb="FFFAD3F3"/>
      <color rgb="FFF6E7F3"/>
      <color rgb="FFE6AD0D"/>
      <color rgb="FFFFF1F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Ex1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BUOY ID: 300234061872720 (1 day forecast)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3"/>
          <c:order val="0"/>
          <c:tx>
            <c:v>IABP</c:v>
          </c:tx>
          <c:spPr>
            <a:ln w="50800" cap="rnd">
              <a:solidFill>
                <a:schemeClr val="accent1">
                  <a:alpha val="35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noFill/>
              <a:ln w="9525">
                <a:noFill/>
              </a:ln>
              <a:effectLst/>
            </c:spPr>
          </c:marker>
          <c:xVal>
            <c:numRef>
              <c:f>Sheet1!$C$26:$C$104</c:f>
              <c:numCache>
                <c:formatCode>General</c:formatCode>
                <c:ptCount val="79"/>
                <c:pt idx="0">
                  <c:v>150.0076</c:v>
                </c:pt>
                <c:pt idx="1">
                  <c:v>149.9838</c:v>
                </c:pt>
                <c:pt idx="2">
                  <c:v>149.92699999999999</c:v>
                </c:pt>
                <c:pt idx="3">
                  <c:v>149.8698</c:v>
                </c:pt>
                <c:pt idx="4">
                  <c:v>149.8064</c:v>
                </c:pt>
                <c:pt idx="5">
                  <c:v>149.77340000000001</c:v>
                </c:pt>
                <c:pt idx="6">
                  <c:v>149.744</c:v>
                </c:pt>
                <c:pt idx="7">
                  <c:v>149.73480000000001</c:v>
                </c:pt>
                <c:pt idx="8">
                  <c:v>149.7012</c:v>
                </c:pt>
                <c:pt idx="9">
                  <c:v>149.70959999999999</c:v>
                </c:pt>
                <c:pt idx="10">
                  <c:v>149.65860000000001</c:v>
                </c:pt>
                <c:pt idx="11">
                  <c:v>149.6208</c:v>
                </c:pt>
                <c:pt idx="12">
                  <c:v>149.54740000000001</c:v>
                </c:pt>
                <c:pt idx="13">
                  <c:v>149.46639999999999</c:v>
                </c:pt>
                <c:pt idx="14">
                  <c:v>149.363</c:v>
                </c:pt>
                <c:pt idx="15">
                  <c:v>149.2662</c:v>
                </c:pt>
                <c:pt idx="16">
                  <c:v>149.15620000000001</c:v>
                </c:pt>
                <c:pt idx="17">
                  <c:v>149.04159999999999</c:v>
                </c:pt>
                <c:pt idx="18">
                  <c:v>148.91839999999999</c:v>
                </c:pt>
                <c:pt idx="19">
                  <c:v>148.8066</c:v>
                </c:pt>
                <c:pt idx="20">
                  <c:v>148.68539999999999</c:v>
                </c:pt>
                <c:pt idx="21">
                  <c:v>148.53980000000001</c:v>
                </c:pt>
                <c:pt idx="22">
                  <c:v>148.2724</c:v>
                </c:pt>
                <c:pt idx="23">
                  <c:v>147.8946</c:v>
                </c:pt>
                <c:pt idx="24">
                  <c:v>147.46279999999999</c:v>
                </c:pt>
                <c:pt idx="25">
                  <c:v>146.9828</c:v>
                </c:pt>
                <c:pt idx="26">
                  <c:v>146.49940000000001</c:v>
                </c:pt>
                <c:pt idx="27">
                  <c:v>146.0112</c:v>
                </c:pt>
                <c:pt idx="28">
                  <c:v>145.61199999999999</c:v>
                </c:pt>
                <c:pt idx="29">
                  <c:v>145.32400000000001</c:v>
                </c:pt>
                <c:pt idx="30">
                  <c:v>145.18940000000001</c:v>
                </c:pt>
                <c:pt idx="31">
                  <c:v>145.15940000000001</c:v>
                </c:pt>
                <c:pt idx="32">
                  <c:v>145.24019999999999</c:v>
                </c:pt>
                <c:pt idx="33">
                  <c:v>145.3434</c:v>
                </c:pt>
                <c:pt idx="34">
                  <c:v>145.50559999999999</c:v>
                </c:pt>
                <c:pt idx="35">
                  <c:v>145.65199999999999</c:v>
                </c:pt>
                <c:pt idx="36">
                  <c:v>145.80520000000001</c:v>
                </c:pt>
                <c:pt idx="37">
                  <c:v>145.922</c:v>
                </c:pt>
                <c:pt idx="38">
                  <c:v>146.1044</c:v>
                </c:pt>
                <c:pt idx="39">
                  <c:v>146.23699999999999</c:v>
                </c:pt>
                <c:pt idx="40">
                  <c:v>146.22980000000001</c:v>
                </c:pt>
                <c:pt idx="41">
                  <c:v>146.06479999999999</c:v>
                </c:pt>
                <c:pt idx="42">
                  <c:v>145.9342</c:v>
                </c:pt>
                <c:pt idx="43">
                  <c:v>145.65960000000001</c:v>
                </c:pt>
                <c:pt idx="44">
                  <c:v>145.3776</c:v>
                </c:pt>
                <c:pt idx="45">
                  <c:v>145.529</c:v>
                </c:pt>
                <c:pt idx="46">
                  <c:v>145.898</c:v>
                </c:pt>
                <c:pt idx="47">
                  <c:v>146.14279999999999</c:v>
                </c:pt>
                <c:pt idx="48">
                  <c:v>146.39599999999999</c:v>
                </c:pt>
                <c:pt idx="49">
                  <c:v>146.637</c:v>
                </c:pt>
                <c:pt idx="50">
                  <c:v>146.9564</c:v>
                </c:pt>
                <c:pt idx="51">
                  <c:v>147.04320000000001</c:v>
                </c:pt>
                <c:pt idx="52">
                  <c:v>147.1172</c:v>
                </c:pt>
                <c:pt idx="53">
                  <c:v>147.096</c:v>
                </c:pt>
                <c:pt idx="54">
                  <c:v>147.02000000000001</c:v>
                </c:pt>
                <c:pt idx="55">
                  <c:v>147.11099999999999</c:v>
                </c:pt>
                <c:pt idx="56">
                  <c:v>147.2328</c:v>
                </c:pt>
                <c:pt idx="57">
                  <c:v>147.31139999999999</c:v>
                </c:pt>
                <c:pt idx="58">
                  <c:v>147.3244</c:v>
                </c:pt>
                <c:pt idx="59">
                  <c:v>147.34540000000001</c:v>
                </c:pt>
                <c:pt idx="60">
                  <c:v>147.279</c:v>
                </c:pt>
                <c:pt idx="61">
                  <c:v>147.17619999999999</c:v>
                </c:pt>
                <c:pt idx="62">
                  <c:v>146.99879999999999</c:v>
                </c:pt>
                <c:pt idx="63">
                  <c:v>146.76140000000001</c:v>
                </c:pt>
                <c:pt idx="64">
                  <c:v>146.52500000000001</c:v>
                </c:pt>
                <c:pt idx="65">
                  <c:v>146.46</c:v>
                </c:pt>
                <c:pt idx="66">
                  <c:v>146.3974</c:v>
                </c:pt>
                <c:pt idx="67">
                  <c:v>146.27279999999999</c:v>
                </c:pt>
                <c:pt idx="68">
                  <c:v>146.13640000000001</c:v>
                </c:pt>
                <c:pt idx="69">
                  <c:v>146.0462</c:v>
                </c:pt>
                <c:pt idx="70">
                  <c:v>145.99539999999999</c:v>
                </c:pt>
                <c:pt idx="71">
                  <c:v>145.90819999999999</c:v>
                </c:pt>
                <c:pt idx="72">
                  <c:v>145.7782</c:v>
                </c:pt>
                <c:pt idx="73">
                  <c:v>145.5728</c:v>
                </c:pt>
                <c:pt idx="74">
                  <c:v>145.29560000000001</c:v>
                </c:pt>
                <c:pt idx="75">
                  <c:v>145.0224</c:v>
                </c:pt>
                <c:pt idx="76">
                  <c:v>144.77199999999999</c:v>
                </c:pt>
                <c:pt idx="77">
                  <c:v>144.61539999999999</c:v>
                </c:pt>
                <c:pt idx="78">
                  <c:v>144.5316</c:v>
                </c:pt>
              </c:numCache>
            </c:numRef>
          </c:xVal>
          <c:yVal>
            <c:numRef>
              <c:f>Sheet1!$B$26:$B$104</c:f>
              <c:numCache>
                <c:formatCode>General</c:formatCode>
                <c:ptCount val="79"/>
                <c:pt idx="0">
                  <c:v>85.601799999999997</c:v>
                </c:pt>
                <c:pt idx="1">
                  <c:v>85.614599999999996</c:v>
                </c:pt>
                <c:pt idx="2">
                  <c:v>85.624799999999993</c:v>
                </c:pt>
                <c:pt idx="3">
                  <c:v>85.637200000000007</c:v>
                </c:pt>
                <c:pt idx="4">
                  <c:v>85.6494</c:v>
                </c:pt>
                <c:pt idx="5">
                  <c:v>85.663799999999995</c:v>
                </c:pt>
                <c:pt idx="6">
                  <c:v>85.676599999999993</c:v>
                </c:pt>
                <c:pt idx="7">
                  <c:v>85.69</c:v>
                </c:pt>
                <c:pt idx="8">
                  <c:v>85.700599999999994</c:v>
                </c:pt>
                <c:pt idx="9">
                  <c:v>85.714600000000004</c:v>
                </c:pt>
                <c:pt idx="10">
                  <c:v>85.723600000000005</c:v>
                </c:pt>
                <c:pt idx="11">
                  <c:v>85.735200000000006</c:v>
                </c:pt>
                <c:pt idx="12">
                  <c:v>85.743799999999993</c:v>
                </c:pt>
                <c:pt idx="13">
                  <c:v>85.757800000000003</c:v>
                </c:pt>
                <c:pt idx="14">
                  <c:v>85.768000000000001</c:v>
                </c:pt>
                <c:pt idx="15">
                  <c:v>85.779399999999995</c:v>
                </c:pt>
                <c:pt idx="16">
                  <c:v>85.7864</c:v>
                </c:pt>
                <c:pt idx="17">
                  <c:v>85.793000000000006</c:v>
                </c:pt>
                <c:pt idx="18">
                  <c:v>85.796800000000005</c:v>
                </c:pt>
                <c:pt idx="19">
                  <c:v>85.800200000000004</c:v>
                </c:pt>
                <c:pt idx="20">
                  <c:v>85.801599999999993</c:v>
                </c:pt>
                <c:pt idx="21">
                  <c:v>85.799800000000005</c:v>
                </c:pt>
                <c:pt idx="22">
                  <c:v>85.784000000000006</c:v>
                </c:pt>
                <c:pt idx="23">
                  <c:v>85.758600000000001</c:v>
                </c:pt>
                <c:pt idx="24">
                  <c:v>85.731800000000007</c:v>
                </c:pt>
                <c:pt idx="25">
                  <c:v>85.709199999999996</c:v>
                </c:pt>
                <c:pt idx="26">
                  <c:v>85.691999999999993</c:v>
                </c:pt>
                <c:pt idx="27">
                  <c:v>85.680800000000005</c:v>
                </c:pt>
                <c:pt idx="28">
                  <c:v>85.670199999999994</c:v>
                </c:pt>
                <c:pt idx="29">
                  <c:v>85.660600000000002</c:v>
                </c:pt>
                <c:pt idx="30">
                  <c:v>85.653000000000006</c:v>
                </c:pt>
                <c:pt idx="31">
                  <c:v>85.646000000000001</c:v>
                </c:pt>
                <c:pt idx="32">
                  <c:v>85.647199999999998</c:v>
                </c:pt>
                <c:pt idx="33">
                  <c:v>85.651600000000002</c:v>
                </c:pt>
                <c:pt idx="34">
                  <c:v>85.6648</c:v>
                </c:pt>
                <c:pt idx="35">
                  <c:v>85.680999999999997</c:v>
                </c:pt>
                <c:pt idx="36">
                  <c:v>85.7072</c:v>
                </c:pt>
                <c:pt idx="37">
                  <c:v>85.7316</c:v>
                </c:pt>
                <c:pt idx="38">
                  <c:v>85.760800000000003</c:v>
                </c:pt>
                <c:pt idx="39">
                  <c:v>85.788200000000003</c:v>
                </c:pt>
                <c:pt idx="40">
                  <c:v>85.822000000000003</c:v>
                </c:pt>
                <c:pt idx="41">
                  <c:v>85.8536</c:v>
                </c:pt>
                <c:pt idx="42">
                  <c:v>85.892600000000002</c:v>
                </c:pt>
                <c:pt idx="43">
                  <c:v>85.937600000000003</c:v>
                </c:pt>
                <c:pt idx="44">
                  <c:v>85.988399999999999</c:v>
                </c:pt>
                <c:pt idx="45">
                  <c:v>86.032399999999996</c:v>
                </c:pt>
                <c:pt idx="46">
                  <c:v>86.077399999999997</c:v>
                </c:pt>
                <c:pt idx="47">
                  <c:v>86.119</c:v>
                </c:pt>
                <c:pt idx="48">
                  <c:v>86.168999999999997</c:v>
                </c:pt>
                <c:pt idx="49">
                  <c:v>86.195999999999998</c:v>
                </c:pt>
                <c:pt idx="50">
                  <c:v>86.205799999999996</c:v>
                </c:pt>
                <c:pt idx="51">
                  <c:v>86.215000000000003</c:v>
                </c:pt>
                <c:pt idx="52">
                  <c:v>86.227199999999996</c:v>
                </c:pt>
                <c:pt idx="53">
                  <c:v>86.245999999999995</c:v>
                </c:pt>
                <c:pt idx="54">
                  <c:v>86.280600000000007</c:v>
                </c:pt>
                <c:pt idx="55">
                  <c:v>86.329599999999999</c:v>
                </c:pt>
                <c:pt idx="56">
                  <c:v>86.367800000000003</c:v>
                </c:pt>
                <c:pt idx="57">
                  <c:v>86.397199999999998</c:v>
                </c:pt>
                <c:pt idx="58">
                  <c:v>86.421599999999998</c:v>
                </c:pt>
                <c:pt idx="59">
                  <c:v>86.447800000000001</c:v>
                </c:pt>
                <c:pt idx="60">
                  <c:v>86.469399999999993</c:v>
                </c:pt>
                <c:pt idx="61">
                  <c:v>86.492800000000003</c:v>
                </c:pt>
                <c:pt idx="62">
                  <c:v>86.5184</c:v>
                </c:pt>
                <c:pt idx="63">
                  <c:v>86.546400000000006</c:v>
                </c:pt>
                <c:pt idx="64">
                  <c:v>86.572599999999994</c:v>
                </c:pt>
                <c:pt idx="65">
                  <c:v>86.594800000000006</c:v>
                </c:pt>
                <c:pt idx="66">
                  <c:v>86.614599999999996</c:v>
                </c:pt>
                <c:pt idx="67">
                  <c:v>86.635199999999998</c:v>
                </c:pt>
                <c:pt idx="68">
                  <c:v>86.651799999999994</c:v>
                </c:pt>
                <c:pt idx="69">
                  <c:v>86.668599999999998</c:v>
                </c:pt>
                <c:pt idx="70">
                  <c:v>86.687600000000003</c:v>
                </c:pt>
                <c:pt idx="71">
                  <c:v>86.705799999999996</c:v>
                </c:pt>
                <c:pt idx="72">
                  <c:v>86.719800000000006</c:v>
                </c:pt>
                <c:pt idx="73">
                  <c:v>86.728800000000007</c:v>
                </c:pt>
                <c:pt idx="74">
                  <c:v>86.733400000000003</c:v>
                </c:pt>
                <c:pt idx="75">
                  <c:v>86.736000000000004</c:v>
                </c:pt>
                <c:pt idx="76">
                  <c:v>86.738399999999999</c:v>
                </c:pt>
                <c:pt idx="77">
                  <c:v>86.741600000000005</c:v>
                </c:pt>
                <c:pt idx="78">
                  <c:v>86.748000000000005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7557-2B4D-A943-D7D33D2540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94440048"/>
        <c:axId val="494499872"/>
      </c:scatterChart>
      <c:scatterChart>
        <c:scatterStyle val="lineMarker"/>
        <c:varyColors val="0"/>
        <c:ser>
          <c:idx val="1"/>
          <c:order val="1"/>
          <c:tx>
            <c:v>Day350</c:v>
          </c:tx>
          <c:spPr>
            <a:ln w="3810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(Sheet1!$K$5,Sheet1!$C$4)</c:f>
              <c:numCache>
                <c:formatCode>General</c:formatCode>
                <c:ptCount val="2"/>
                <c:pt idx="0">
                  <c:v>149.60297856899919</c:v>
                </c:pt>
                <c:pt idx="1">
                  <c:v>149.8064</c:v>
                </c:pt>
              </c:numCache>
            </c:numRef>
          </c:xVal>
          <c:yVal>
            <c:numRef>
              <c:f>(Sheet1!$J$5,Sheet1!$B$4)</c:f>
              <c:numCache>
                <c:formatCode>General</c:formatCode>
                <c:ptCount val="2"/>
                <c:pt idx="0">
                  <c:v>85.697000000000003</c:v>
                </c:pt>
                <c:pt idx="1">
                  <c:v>85.6494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7557-2B4D-A943-D7D33D254008}"/>
            </c:ext>
          </c:extLst>
        </c:ser>
        <c:ser>
          <c:idx val="2"/>
          <c:order val="2"/>
          <c:tx>
            <c:v>Day352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dPt>
            <c:idx val="0"/>
            <c:marker>
              <c:symbol val="none"/>
            </c:marker>
            <c:bubble3D val="0"/>
            <c:spPr>
              <a:ln w="25400" cap="rnd">
                <a:solidFill>
                  <a:srgbClr val="FF0000"/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A-7557-2B4D-A943-D7D33D254008}"/>
              </c:ext>
            </c:extLst>
          </c:dPt>
          <c:dPt>
            <c:idx val="1"/>
            <c:marker>
              <c:symbol val="none"/>
            </c:marker>
            <c:bubble3D val="0"/>
            <c:spPr>
              <a:ln w="38100" cap="rnd">
                <a:solidFill>
                  <a:srgbClr val="FF0000"/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B-7557-2B4D-A943-D7D33D254008}"/>
              </c:ext>
            </c:extLst>
          </c:dPt>
          <c:xVal>
            <c:numRef>
              <c:f>(Sheet1!$K$7,Sheet1!$C$6)</c:f>
              <c:numCache>
                <c:formatCode>General</c:formatCode>
                <c:ptCount val="2"/>
                <c:pt idx="0">
                  <c:v>149.39202582472282</c:v>
                </c:pt>
                <c:pt idx="1">
                  <c:v>149.54740000000001</c:v>
                </c:pt>
              </c:numCache>
            </c:numRef>
          </c:xVal>
          <c:yVal>
            <c:numRef>
              <c:f>(Sheet1!$J$7,Sheet1!$B$6)</c:f>
              <c:numCache>
                <c:formatCode>General</c:formatCode>
                <c:ptCount val="2"/>
                <c:pt idx="0">
                  <c:v>85.786999999999992</c:v>
                </c:pt>
                <c:pt idx="1">
                  <c:v>85.743799999999993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7557-2B4D-A943-D7D33D254008}"/>
            </c:ext>
          </c:extLst>
        </c:ser>
        <c:ser>
          <c:idx val="0"/>
          <c:order val="3"/>
          <c:tx>
            <c:v>IABP_daily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alpha val="50000"/>
                </a:schemeClr>
              </a:solidFill>
              <a:ln w="12700">
                <a:solidFill>
                  <a:schemeClr val="accent1">
                    <a:alpha val="50000"/>
                  </a:schemeClr>
                </a:solidFill>
              </a:ln>
              <a:effectLst/>
            </c:spPr>
          </c:marker>
          <c:xVal>
            <c:numRef>
              <c:f>Sheet1!$C$3:$C$22</c:f>
              <c:numCache>
                <c:formatCode>General</c:formatCode>
                <c:ptCount val="20"/>
                <c:pt idx="0">
                  <c:v>150.0076</c:v>
                </c:pt>
                <c:pt idx="1">
                  <c:v>149.8064</c:v>
                </c:pt>
                <c:pt idx="2">
                  <c:v>149.7012</c:v>
                </c:pt>
                <c:pt idx="3">
                  <c:v>149.54740000000001</c:v>
                </c:pt>
                <c:pt idx="4">
                  <c:v>149.15620000000001</c:v>
                </c:pt>
                <c:pt idx="5">
                  <c:v>148.68539999999999</c:v>
                </c:pt>
                <c:pt idx="6">
                  <c:v>147.46279999999999</c:v>
                </c:pt>
                <c:pt idx="7">
                  <c:v>145.61199999999999</c:v>
                </c:pt>
                <c:pt idx="8">
                  <c:v>145.24019999999999</c:v>
                </c:pt>
                <c:pt idx="9">
                  <c:v>145.80520000000001</c:v>
                </c:pt>
                <c:pt idx="10">
                  <c:v>146.22980000000001</c:v>
                </c:pt>
                <c:pt idx="11">
                  <c:v>145.3776</c:v>
                </c:pt>
                <c:pt idx="12">
                  <c:v>146.39599999999999</c:v>
                </c:pt>
                <c:pt idx="13">
                  <c:v>147.1172</c:v>
                </c:pt>
                <c:pt idx="14">
                  <c:v>147.2328</c:v>
                </c:pt>
                <c:pt idx="15">
                  <c:v>147.279</c:v>
                </c:pt>
                <c:pt idx="16">
                  <c:v>146.52500000000001</c:v>
                </c:pt>
                <c:pt idx="17">
                  <c:v>146.13640000000001</c:v>
                </c:pt>
                <c:pt idx="18">
                  <c:v>145.7782</c:v>
                </c:pt>
                <c:pt idx="19">
                  <c:v>144.77199999999999</c:v>
                </c:pt>
              </c:numCache>
            </c:numRef>
          </c:xVal>
          <c:yVal>
            <c:numRef>
              <c:f>Sheet1!$B$3:$B$22</c:f>
              <c:numCache>
                <c:formatCode>General</c:formatCode>
                <c:ptCount val="20"/>
                <c:pt idx="0">
                  <c:v>85.601799999999997</c:v>
                </c:pt>
                <c:pt idx="1">
                  <c:v>85.6494</c:v>
                </c:pt>
                <c:pt idx="2">
                  <c:v>85.700599999999994</c:v>
                </c:pt>
                <c:pt idx="3">
                  <c:v>85.743799999999993</c:v>
                </c:pt>
                <c:pt idx="4">
                  <c:v>85.7864</c:v>
                </c:pt>
                <c:pt idx="5">
                  <c:v>85.801599999999993</c:v>
                </c:pt>
                <c:pt idx="6">
                  <c:v>85.731800000000007</c:v>
                </c:pt>
                <c:pt idx="7">
                  <c:v>85.670199999999994</c:v>
                </c:pt>
                <c:pt idx="8">
                  <c:v>85.647199999999998</c:v>
                </c:pt>
                <c:pt idx="9">
                  <c:v>85.7072</c:v>
                </c:pt>
                <c:pt idx="10">
                  <c:v>85.822000000000003</c:v>
                </c:pt>
                <c:pt idx="11">
                  <c:v>85.988399999999999</c:v>
                </c:pt>
                <c:pt idx="12">
                  <c:v>86.168999999999997</c:v>
                </c:pt>
                <c:pt idx="13">
                  <c:v>86.227199999999996</c:v>
                </c:pt>
                <c:pt idx="14">
                  <c:v>86.367800000000003</c:v>
                </c:pt>
                <c:pt idx="15">
                  <c:v>86.469399999999993</c:v>
                </c:pt>
                <c:pt idx="16">
                  <c:v>86.572599999999994</c:v>
                </c:pt>
                <c:pt idx="17">
                  <c:v>86.651799999999994</c:v>
                </c:pt>
                <c:pt idx="18">
                  <c:v>86.719800000000006</c:v>
                </c:pt>
                <c:pt idx="19">
                  <c:v>86.738399999999999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7557-2B4D-A943-D7D33D254008}"/>
            </c:ext>
          </c:extLst>
        </c:ser>
        <c:ser>
          <c:idx val="4"/>
          <c:order val="4"/>
          <c:tx>
            <c:v>Day354</c:v>
          </c:tx>
          <c:spPr>
            <a:ln w="3810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(Sheet1!$K$9,Sheet1!$C$8)</c:f>
              <c:numCache>
                <c:formatCode>General</c:formatCode>
                <c:ptCount val="2"/>
                <c:pt idx="0">
                  <c:v>148.21289235726675</c:v>
                </c:pt>
                <c:pt idx="1">
                  <c:v>148.68539999999999</c:v>
                </c:pt>
              </c:numCache>
            </c:numRef>
          </c:xVal>
          <c:yVal>
            <c:numRef>
              <c:f>(Sheet1!$J$9,Sheet1!$B$8)</c:f>
              <c:numCache>
                <c:formatCode>General</c:formatCode>
                <c:ptCount val="2"/>
                <c:pt idx="0">
                  <c:v>85.816799999999986</c:v>
                </c:pt>
                <c:pt idx="1">
                  <c:v>85.801599999999993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C-7557-2B4D-A943-D7D33D254008}"/>
            </c:ext>
          </c:extLst>
        </c:ser>
        <c:ser>
          <c:idx val="5"/>
          <c:order val="5"/>
          <c:tx>
            <c:v>Day356</c:v>
          </c:tx>
          <c:spPr>
            <a:ln w="3810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(Sheet1!$K$11,Sheet1!$C$10)</c:f>
              <c:numCache>
                <c:formatCode>General</c:formatCode>
                <c:ptCount val="2"/>
                <c:pt idx="0">
                  <c:v>143.78711435823126</c:v>
                </c:pt>
                <c:pt idx="1">
                  <c:v>145.61199999999999</c:v>
                </c:pt>
              </c:numCache>
            </c:numRef>
          </c:xVal>
          <c:yVal>
            <c:numRef>
              <c:f>(Sheet1!$J$11,Sheet1!$B$10)</c:f>
              <c:numCache>
                <c:formatCode>General</c:formatCode>
                <c:ptCount val="2"/>
                <c:pt idx="0">
                  <c:v>85.608599999999981</c:v>
                </c:pt>
                <c:pt idx="1">
                  <c:v>85.670199999999994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E-7557-2B4D-A943-D7D33D254008}"/>
            </c:ext>
          </c:extLst>
        </c:ser>
        <c:ser>
          <c:idx val="6"/>
          <c:order val="6"/>
          <c:tx>
            <c:v>Day358</c:v>
          </c:tx>
          <c:spPr>
            <a:ln w="3810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(Sheet1!$K$13,Sheet1!$C$12)</c:f>
              <c:numCache>
                <c:formatCode>General</c:formatCode>
                <c:ptCount val="2"/>
                <c:pt idx="0">
                  <c:v>146.3781940625627</c:v>
                </c:pt>
                <c:pt idx="1">
                  <c:v>145.80520000000001</c:v>
                </c:pt>
              </c:numCache>
            </c:numRef>
          </c:xVal>
          <c:yVal>
            <c:numRef>
              <c:f>(Sheet1!$J$13,Sheet1!$B$12)</c:f>
              <c:numCache>
                <c:formatCode>General</c:formatCode>
                <c:ptCount val="2"/>
                <c:pt idx="0">
                  <c:v>85.767200000000003</c:v>
                </c:pt>
                <c:pt idx="1">
                  <c:v>85.7072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F-7557-2B4D-A943-D7D33D254008}"/>
            </c:ext>
          </c:extLst>
        </c:ser>
        <c:ser>
          <c:idx val="7"/>
          <c:order val="7"/>
          <c:tx>
            <c:v>Day360</c:v>
          </c:tx>
          <c:spPr>
            <a:ln w="3810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(Sheet1!$K$15,Sheet1!$C$14)</c:f>
              <c:numCache>
                <c:formatCode>General</c:formatCode>
                <c:ptCount val="2"/>
                <c:pt idx="0">
                  <c:v>144.48857957871721</c:v>
                </c:pt>
                <c:pt idx="1">
                  <c:v>145.3776</c:v>
                </c:pt>
              </c:numCache>
            </c:numRef>
          </c:xVal>
          <c:yVal>
            <c:numRef>
              <c:f>(Sheet1!$J$15,Sheet1!$B$14)</c:f>
              <c:numCache>
                <c:formatCode>General</c:formatCode>
                <c:ptCount val="2"/>
                <c:pt idx="0">
                  <c:v>86.154799999999994</c:v>
                </c:pt>
                <c:pt idx="1">
                  <c:v>85.988399999999999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0-7557-2B4D-A943-D7D33D254008}"/>
            </c:ext>
          </c:extLst>
        </c:ser>
        <c:ser>
          <c:idx val="8"/>
          <c:order val="8"/>
          <c:tx>
            <c:v>Day362</c:v>
          </c:tx>
          <c:spPr>
            <a:ln w="3810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(Sheet1!$K$17,Sheet1!$C$16)</c:f>
              <c:numCache>
                <c:formatCode>General</c:formatCode>
                <c:ptCount val="2"/>
                <c:pt idx="0">
                  <c:v>147.84968363557084</c:v>
                </c:pt>
                <c:pt idx="1">
                  <c:v>147.1172</c:v>
                </c:pt>
              </c:numCache>
            </c:numRef>
          </c:xVal>
          <c:yVal>
            <c:numRef>
              <c:f>(Sheet1!$J$17,Sheet1!$B$16)</c:f>
              <c:numCache>
                <c:formatCode>General</c:formatCode>
                <c:ptCount val="2"/>
                <c:pt idx="0">
                  <c:v>86.285399999999996</c:v>
                </c:pt>
                <c:pt idx="1">
                  <c:v>86.227199999999996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1-7557-2B4D-A943-D7D33D254008}"/>
            </c:ext>
          </c:extLst>
        </c:ser>
        <c:ser>
          <c:idx val="9"/>
          <c:order val="9"/>
          <c:tx>
            <c:v>Day364</c:v>
          </c:tx>
          <c:spPr>
            <a:ln w="3810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(Sheet1!$K$19,Sheet1!$C$18)</c:f>
              <c:numCache>
                <c:formatCode>General</c:formatCode>
                <c:ptCount val="2"/>
                <c:pt idx="0">
                  <c:v>147.3265671809047</c:v>
                </c:pt>
                <c:pt idx="1">
                  <c:v>147.279</c:v>
                </c:pt>
              </c:numCache>
            </c:numRef>
          </c:xVal>
          <c:yVal>
            <c:numRef>
              <c:f>(Sheet1!$J$19,Sheet1!$B$18)</c:f>
              <c:numCache>
                <c:formatCode>General</c:formatCode>
                <c:ptCount val="2"/>
                <c:pt idx="0">
                  <c:v>86.570999999999984</c:v>
                </c:pt>
                <c:pt idx="1">
                  <c:v>86.469399999999993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2-7557-2B4D-A943-D7D33D254008}"/>
            </c:ext>
          </c:extLst>
        </c:ser>
        <c:ser>
          <c:idx val="10"/>
          <c:order val="10"/>
          <c:tx>
            <c:v>Day1</c:v>
          </c:tx>
          <c:spPr>
            <a:ln w="3810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(Sheet1!$K$21,Sheet1!$C$20)</c:f>
              <c:numCache>
                <c:formatCode>General</c:formatCode>
                <c:ptCount val="2"/>
                <c:pt idx="0">
                  <c:v>145.73839571253779</c:v>
                </c:pt>
                <c:pt idx="1">
                  <c:v>146.13640000000001</c:v>
                </c:pt>
              </c:numCache>
            </c:numRef>
          </c:xVal>
          <c:yVal>
            <c:numRef>
              <c:f>(Sheet1!$J$21,Sheet1!$B$20)</c:f>
              <c:numCache>
                <c:formatCode>General</c:formatCode>
                <c:ptCount val="2"/>
                <c:pt idx="0">
                  <c:v>86.730999999999995</c:v>
                </c:pt>
                <c:pt idx="1">
                  <c:v>86.651799999999994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3-7557-2B4D-A943-D7D33D2540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94440048"/>
        <c:axId val="494499872"/>
      </c:scatterChart>
      <c:valAx>
        <c:axId val="49444004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/>
                  <a:t>Longitude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4499872"/>
        <c:crosses val="autoZero"/>
        <c:crossBetween val="midCat"/>
      </c:valAx>
      <c:valAx>
        <c:axId val="4944998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/>
                  <a:t>Latitiude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444004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BUOY ID: 300234061872720 (1/4 day forecast)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3"/>
          <c:order val="0"/>
          <c:tx>
            <c:v>IABP</c:v>
          </c:tx>
          <c:spPr>
            <a:ln w="50800" cap="rnd">
              <a:solidFill>
                <a:schemeClr val="accent1">
                  <a:alpha val="35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noFill/>
              <a:ln w="9525">
                <a:noFill/>
              </a:ln>
              <a:effectLst/>
            </c:spPr>
          </c:marker>
          <c:xVal>
            <c:numRef>
              <c:f>Sheet1!$C$26:$C$104</c:f>
              <c:numCache>
                <c:formatCode>General</c:formatCode>
                <c:ptCount val="79"/>
                <c:pt idx="0">
                  <c:v>150.0076</c:v>
                </c:pt>
                <c:pt idx="1">
                  <c:v>149.9838</c:v>
                </c:pt>
                <c:pt idx="2">
                  <c:v>149.92699999999999</c:v>
                </c:pt>
                <c:pt idx="3">
                  <c:v>149.8698</c:v>
                </c:pt>
                <c:pt idx="4">
                  <c:v>149.8064</c:v>
                </c:pt>
                <c:pt idx="5">
                  <c:v>149.77340000000001</c:v>
                </c:pt>
                <c:pt idx="6">
                  <c:v>149.744</c:v>
                </c:pt>
                <c:pt idx="7">
                  <c:v>149.73480000000001</c:v>
                </c:pt>
                <c:pt idx="8">
                  <c:v>149.7012</c:v>
                </c:pt>
                <c:pt idx="9">
                  <c:v>149.70959999999999</c:v>
                </c:pt>
                <c:pt idx="10">
                  <c:v>149.65860000000001</c:v>
                </c:pt>
                <c:pt idx="11">
                  <c:v>149.6208</c:v>
                </c:pt>
                <c:pt idx="12">
                  <c:v>149.54740000000001</c:v>
                </c:pt>
                <c:pt idx="13">
                  <c:v>149.46639999999999</c:v>
                </c:pt>
                <c:pt idx="14">
                  <c:v>149.363</c:v>
                </c:pt>
                <c:pt idx="15">
                  <c:v>149.2662</c:v>
                </c:pt>
                <c:pt idx="16">
                  <c:v>149.15620000000001</c:v>
                </c:pt>
                <c:pt idx="17">
                  <c:v>149.04159999999999</c:v>
                </c:pt>
                <c:pt idx="18">
                  <c:v>148.91839999999999</c:v>
                </c:pt>
                <c:pt idx="19">
                  <c:v>148.8066</c:v>
                </c:pt>
                <c:pt idx="20">
                  <c:v>148.68539999999999</c:v>
                </c:pt>
                <c:pt idx="21">
                  <c:v>148.53980000000001</c:v>
                </c:pt>
                <c:pt idx="22">
                  <c:v>148.2724</c:v>
                </c:pt>
                <c:pt idx="23">
                  <c:v>147.8946</c:v>
                </c:pt>
                <c:pt idx="24">
                  <c:v>147.46279999999999</c:v>
                </c:pt>
                <c:pt idx="25">
                  <c:v>146.9828</c:v>
                </c:pt>
                <c:pt idx="26">
                  <c:v>146.49940000000001</c:v>
                </c:pt>
                <c:pt idx="27">
                  <c:v>146.0112</c:v>
                </c:pt>
                <c:pt idx="28">
                  <c:v>145.61199999999999</c:v>
                </c:pt>
                <c:pt idx="29">
                  <c:v>145.32400000000001</c:v>
                </c:pt>
                <c:pt idx="30">
                  <c:v>145.18940000000001</c:v>
                </c:pt>
                <c:pt idx="31">
                  <c:v>145.15940000000001</c:v>
                </c:pt>
                <c:pt idx="32">
                  <c:v>145.24019999999999</c:v>
                </c:pt>
                <c:pt idx="33">
                  <c:v>145.3434</c:v>
                </c:pt>
                <c:pt idx="34">
                  <c:v>145.50559999999999</c:v>
                </c:pt>
                <c:pt idx="35">
                  <c:v>145.65199999999999</c:v>
                </c:pt>
                <c:pt idx="36">
                  <c:v>145.80520000000001</c:v>
                </c:pt>
                <c:pt idx="37">
                  <c:v>145.922</c:v>
                </c:pt>
                <c:pt idx="38">
                  <c:v>146.1044</c:v>
                </c:pt>
                <c:pt idx="39">
                  <c:v>146.23699999999999</c:v>
                </c:pt>
                <c:pt idx="40">
                  <c:v>146.22980000000001</c:v>
                </c:pt>
                <c:pt idx="41">
                  <c:v>146.06479999999999</c:v>
                </c:pt>
                <c:pt idx="42">
                  <c:v>145.9342</c:v>
                </c:pt>
                <c:pt idx="43">
                  <c:v>145.65960000000001</c:v>
                </c:pt>
                <c:pt idx="44">
                  <c:v>145.3776</c:v>
                </c:pt>
                <c:pt idx="45">
                  <c:v>145.529</c:v>
                </c:pt>
                <c:pt idx="46">
                  <c:v>145.898</c:v>
                </c:pt>
                <c:pt idx="47">
                  <c:v>146.14279999999999</c:v>
                </c:pt>
                <c:pt idx="48">
                  <c:v>146.39599999999999</c:v>
                </c:pt>
                <c:pt idx="49">
                  <c:v>146.637</c:v>
                </c:pt>
                <c:pt idx="50">
                  <c:v>146.9564</c:v>
                </c:pt>
                <c:pt idx="51">
                  <c:v>147.04320000000001</c:v>
                </c:pt>
                <c:pt idx="52">
                  <c:v>147.1172</c:v>
                </c:pt>
                <c:pt idx="53">
                  <c:v>147.096</c:v>
                </c:pt>
                <c:pt idx="54">
                  <c:v>147.02000000000001</c:v>
                </c:pt>
                <c:pt idx="55">
                  <c:v>147.11099999999999</c:v>
                </c:pt>
                <c:pt idx="56">
                  <c:v>147.2328</c:v>
                </c:pt>
                <c:pt idx="57">
                  <c:v>147.31139999999999</c:v>
                </c:pt>
                <c:pt idx="58">
                  <c:v>147.3244</c:v>
                </c:pt>
                <c:pt idx="59">
                  <c:v>147.34540000000001</c:v>
                </c:pt>
                <c:pt idx="60">
                  <c:v>147.279</c:v>
                </c:pt>
                <c:pt idx="61">
                  <c:v>147.17619999999999</c:v>
                </c:pt>
                <c:pt idx="62">
                  <c:v>146.99879999999999</c:v>
                </c:pt>
                <c:pt idx="63">
                  <c:v>146.76140000000001</c:v>
                </c:pt>
                <c:pt idx="64">
                  <c:v>146.52500000000001</c:v>
                </c:pt>
                <c:pt idx="65">
                  <c:v>146.46</c:v>
                </c:pt>
                <c:pt idx="66">
                  <c:v>146.3974</c:v>
                </c:pt>
                <c:pt idx="67">
                  <c:v>146.27279999999999</c:v>
                </c:pt>
                <c:pt idx="68">
                  <c:v>146.13640000000001</c:v>
                </c:pt>
                <c:pt idx="69">
                  <c:v>146.0462</c:v>
                </c:pt>
                <c:pt idx="70">
                  <c:v>145.99539999999999</c:v>
                </c:pt>
                <c:pt idx="71">
                  <c:v>145.90819999999999</c:v>
                </c:pt>
                <c:pt idx="72">
                  <c:v>145.7782</c:v>
                </c:pt>
                <c:pt idx="73">
                  <c:v>145.5728</c:v>
                </c:pt>
                <c:pt idx="74">
                  <c:v>145.29560000000001</c:v>
                </c:pt>
                <c:pt idx="75">
                  <c:v>145.0224</c:v>
                </c:pt>
                <c:pt idx="76">
                  <c:v>144.77199999999999</c:v>
                </c:pt>
                <c:pt idx="77">
                  <c:v>144.61539999999999</c:v>
                </c:pt>
                <c:pt idx="78">
                  <c:v>144.5316</c:v>
                </c:pt>
              </c:numCache>
            </c:numRef>
          </c:xVal>
          <c:yVal>
            <c:numRef>
              <c:f>Sheet1!$B$26:$B$104</c:f>
              <c:numCache>
                <c:formatCode>General</c:formatCode>
                <c:ptCount val="79"/>
                <c:pt idx="0">
                  <c:v>85.601799999999997</c:v>
                </c:pt>
                <c:pt idx="1">
                  <c:v>85.614599999999996</c:v>
                </c:pt>
                <c:pt idx="2">
                  <c:v>85.624799999999993</c:v>
                </c:pt>
                <c:pt idx="3">
                  <c:v>85.637200000000007</c:v>
                </c:pt>
                <c:pt idx="4">
                  <c:v>85.6494</c:v>
                </c:pt>
                <c:pt idx="5">
                  <c:v>85.663799999999995</c:v>
                </c:pt>
                <c:pt idx="6">
                  <c:v>85.676599999999993</c:v>
                </c:pt>
                <c:pt idx="7">
                  <c:v>85.69</c:v>
                </c:pt>
                <c:pt idx="8">
                  <c:v>85.700599999999994</c:v>
                </c:pt>
                <c:pt idx="9">
                  <c:v>85.714600000000004</c:v>
                </c:pt>
                <c:pt idx="10">
                  <c:v>85.723600000000005</c:v>
                </c:pt>
                <c:pt idx="11">
                  <c:v>85.735200000000006</c:v>
                </c:pt>
                <c:pt idx="12">
                  <c:v>85.743799999999993</c:v>
                </c:pt>
                <c:pt idx="13">
                  <c:v>85.757800000000003</c:v>
                </c:pt>
                <c:pt idx="14">
                  <c:v>85.768000000000001</c:v>
                </c:pt>
                <c:pt idx="15">
                  <c:v>85.779399999999995</c:v>
                </c:pt>
                <c:pt idx="16">
                  <c:v>85.7864</c:v>
                </c:pt>
                <c:pt idx="17">
                  <c:v>85.793000000000006</c:v>
                </c:pt>
                <c:pt idx="18">
                  <c:v>85.796800000000005</c:v>
                </c:pt>
                <c:pt idx="19">
                  <c:v>85.800200000000004</c:v>
                </c:pt>
                <c:pt idx="20">
                  <c:v>85.801599999999993</c:v>
                </c:pt>
                <c:pt idx="21">
                  <c:v>85.799800000000005</c:v>
                </c:pt>
                <c:pt idx="22">
                  <c:v>85.784000000000006</c:v>
                </c:pt>
                <c:pt idx="23">
                  <c:v>85.758600000000001</c:v>
                </c:pt>
                <c:pt idx="24">
                  <c:v>85.731800000000007</c:v>
                </c:pt>
                <c:pt idx="25">
                  <c:v>85.709199999999996</c:v>
                </c:pt>
                <c:pt idx="26">
                  <c:v>85.691999999999993</c:v>
                </c:pt>
                <c:pt idx="27">
                  <c:v>85.680800000000005</c:v>
                </c:pt>
                <c:pt idx="28">
                  <c:v>85.670199999999994</c:v>
                </c:pt>
                <c:pt idx="29">
                  <c:v>85.660600000000002</c:v>
                </c:pt>
                <c:pt idx="30">
                  <c:v>85.653000000000006</c:v>
                </c:pt>
                <c:pt idx="31">
                  <c:v>85.646000000000001</c:v>
                </c:pt>
                <c:pt idx="32">
                  <c:v>85.647199999999998</c:v>
                </c:pt>
                <c:pt idx="33">
                  <c:v>85.651600000000002</c:v>
                </c:pt>
                <c:pt idx="34">
                  <c:v>85.6648</c:v>
                </c:pt>
                <c:pt idx="35">
                  <c:v>85.680999999999997</c:v>
                </c:pt>
                <c:pt idx="36">
                  <c:v>85.7072</c:v>
                </c:pt>
                <c:pt idx="37">
                  <c:v>85.7316</c:v>
                </c:pt>
                <c:pt idx="38">
                  <c:v>85.760800000000003</c:v>
                </c:pt>
                <c:pt idx="39">
                  <c:v>85.788200000000003</c:v>
                </c:pt>
                <c:pt idx="40">
                  <c:v>85.822000000000003</c:v>
                </c:pt>
                <c:pt idx="41">
                  <c:v>85.8536</c:v>
                </c:pt>
                <c:pt idx="42">
                  <c:v>85.892600000000002</c:v>
                </c:pt>
                <c:pt idx="43">
                  <c:v>85.937600000000003</c:v>
                </c:pt>
                <c:pt idx="44">
                  <c:v>85.988399999999999</c:v>
                </c:pt>
                <c:pt idx="45">
                  <c:v>86.032399999999996</c:v>
                </c:pt>
                <c:pt idx="46">
                  <c:v>86.077399999999997</c:v>
                </c:pt>
                <c:pt idx="47">
                  <c:v>86.119</c:v>
                </c:pt>
                <c:pt idx="48">
                  <c:v>86.168999999999997</c:v>
                </c:pt>
                <c:pt idx="49">
                  <c:v>86.195999999999998</c:v>
                </c:pt>
                <c:pt idx="50">
                  <c:v>86.205799999999996</c:v>
                </c:pt>
                <c:pt idx="51">
                  <c:v>86.215000000000003</c:v>
                </c:pt>
                <c:pt idx="52">
                  <c:v>86.227199999999996</c:v>
                </c:pt>
                <c:pt idx="53">
                  <c:v>86.245999999999995</c:v>
                </c:pt>
                <c:pt idx="54">
                  <c:v>86.280600000000007</c:v>
                </c:pt>
                <c:pt idx="55">
                  <c:v>86.329599999999999</c:v>
                </c:pt>
                <c:pt idx="56">
                  <c:v>86.367800000000003</c:v>
                </c:pt>
                <c:pt idx="57">
                  <c:v>86.397199999999998</c:v>
                </c:pt>
                <c:pt idx="58">
                  <c:v>86.421599999999998</c:v>
                </c:pt>
                <c:pt idx="59">
                  <c:v>86.447800000000001</c:v>
                </c:pt>
                <c:pt idx="60">
                  <c:v>86.469399999999993</c:v>
                </c:pt>
                <c:pt idx="61">
                  <c:v>86.492800000000003</c:v>
                </c:pt>
                <c:pt idx="62">
                  <c:v>86.5184</c:v>
                </c:pt>
                <c:pt idx="63">
                  <c:v>86.546400000000006</c:v>
                </c:pt>
                <c:pt idx="64">
                  <c:v>86.572599999999994</c:v>
                </c:pt>
                <c:pt idx="65">
                  <c:v>86.594800000000006</c:v>
                </c:pt>
                <c:pt idx="66">
                  <c:v>86.614599999999996</c:v>
                </c:pt>
                <c:pt idx="67">
                  <c:v>86.635199999999998</c:v>
                </c:pt>
                <c:pt idx="68">
                  <c:v>86.651799999999994</c:v>
                </c:pt>
                <c:pt idx="69">
                  <c:v>86.668599999999998</c:v>
                </c:pt>
                <c:pt idx="70">
                  <c:v>86.687600000000003</c:v>
                </c:pt>
                <c:pt idx="71">
                  <c:v>86.705799999999996</c:v>
                </c:pt>
                <c:pt idx="72">
                  <c:v>86.719800000000006</c:v>
                </c:pt>
                <c:pt idx="73">
                  <c:v>86.728800000000007</c:v>
                </c:pt>
                <c:pt idx="74">
                  <c:v>86.733400000000003</c:v>
                </c:pt>
                <c:pt idx="75">
                  <c:v>86.736000000000004</c:v>
                </c:pt>
                <c:pt idx="76">
                  <c:v>86.738399999999999</c:v>
                </c:pt>
                <c:pt idx="77">
                  <c:v>86.741600000000005</c:v>
                </c:pt>
                <c:pt idx="78">
                  <c:v>86.748000000000005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C09E-0B44-8621-53B4E60FE7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94440048"/>
        <c:axId val="494499872"/>
      </c:scatterChart>
      <c:scatterChart>
        <c:scatterStyle val="lineMarker"/>
        <c:varyColors val="0"/>
        <c:ser>
          <c:idx val="1"/>
          <c:order val="1"/>
          <c:tx>
            <c:v>Day350</c:v>
          </c:tx>
          <c:spPr>
            <a:ln w="3810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dPt>
            <c:idx val="0"/>
            <c:marker>
              <c:symbol val="none"/>
            </c:marker>
            <c:bubble3D val="0"/>
            <c:spPr>
              <a:ln w="38100" cap="rnd">
                <a:solidFill>
                  <a:srgbClr val="FF0000"/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1-0A42-3947-854E-0455FA4D1BF3}"/>
              </c:ext>
            </c:extLst>
          </c:dPt>
          <c:xVal>
            <c:numRef>
              <c:f>(Sheet1!$K$34,Sheet1!$C$33)</c:f>
              <c:numCache>
                <c:formatCode>General</c:formatCode>
                <c:ptCount val="2"/>
                <c:pt idx="0">
                  <c:v>149.72557136160123</c:v>
                </c:pt>
                <c:pt idx="1">
                  <c:v>149.73480000000001</c:v>
                </c:pt>
              </c:numCache>
            </c:numRef>
          </c:xVal>
          <c:yVal>
            <c:numRef>
              <c:f>(Sheet1!$J$34,Sheet1!$B$33)</c:f>
              <c:numCache>
                <c:formatCode>General</c:formatCode>
                <c:ptCount val="2"/>
                <c:pt idx="0">
                  <c:v>85.703400000000002</c:v>
                </c:pt>
                <c:pt idx="1">
                  <c:v>85.69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C09E-0B44-8621-53B4E60FE736}"/>
            </c:ext>
          </c:extLst>
        </c:ser>
        <c:ser>
          <c:idx val="2"/>
          <c:order val="2"/>
          <c:tx>
            <c:v>Day352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dPt>
            <c:idx val="0"/>
            <c:marker>
              <c:symbol val="none"/>
            </c:marker>
            <c:bubble3D val="0"/>
            <c:spPr>
              <a:ln w="25400" cap="rnd">
                <a:solidFill>
                  <a:srgbClr val="FF0000"/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3-C09E-0B44-8621-53B4E60FE736}"/>
              </c:ext>
            </c:extLst>
          </c:dPt>
          <c:dPt>
            <c:idx val="1"/>
            <c:marker>
              <c:symbol val="none"/>
            </c:marker>
            <c:bubble3D val="0"/>
            <c:spPr>
              <a:ln w="38100" cap="rnd">
                <a:solidFill>
                  <a:srgbClr val="FF0000"/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5-C09E-0B44-8621-53B4E60FE736}"/>
              </c:ext>
            </c:extLst>
          </c:dPt>
          <c:xVal>
            <c:numRef>
              <c:f>(Sheet1!$K$7,Sheet1!$C$6)</c:f>
              <c:numCache>
                <c:formatCode>General</c:formatCode>
                <c:ptCount val="2"/>
                <c:pt idx="0">
                  <c:v>149.39202582472282</c:v>
                </c:pt>
                <c:pt idx="1">
                  <c:v>149.54740000000001</c:v>
                </c:pt>
              </c:numCache>
            </c:numRef>
          </c:xVal>
          <c:yVal>
            <c:numRef>
              <c:f>(Sheet1!$J$7,Sheet1!$B$6)</c:f>
              <c:numCache>
                <c:formatCode>General</c:formatCode>
                <c:ptCount val="2"/>
                <c:pt idx="0">
                  <c:v>85.786999999999992</c:v>
                </c:pt>
                <c:pt idx="1">
                  <c:v>85.743799999999993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C09E-0B44-8621-53B4E60FE736}"/>
            </c:ext>
          </c:extLst>
        </c:ser>
        <c:ser>
          <c:idx val="4"/>
          <c:order val="3"/>
          <c:tx>
            <c:v>Day354</c:v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dPt>
            <c:idx val="1"/>
            <c:marker>
              <c:symbol val="none"/>
            </c:marker>
            <c:bubble3D val="0"/>
            <c:spPr>
              <a:ln w="38100" cap="rnd">
                <a:solidFill>
                  <a:srgbClr val="FF0000"/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F-C09E-0B44-8621-53B4E60FE736}"/>
              </c:ext>
            </c:extLst>
          </c:dPt>
          <c:xVal>
            <c:numRef>
              <c:f>(Sheet1!$K$50,Sheet1!$C$49)</c:f>
              <c:numCache>
                <c:formatCode>General</c:formatCode>
                <c:ptCount val="2"/>
                <c:pt idx="0">
                  <c:v>147.51904490642497</c:v>
                </c:pt>
                <c:pt idx="1">
                  <c:v>147.8946</c:v>
                </c:pt>
              </c:numCache>
            </c:numRef>
          </c:xVal>
          <c:yVal>
            <c:numRef>
              <c:f>(Sheet1!$J$50,Sheet1!$B$49)</c:f>
              <c:numCache>
                <c:formatCode>General</c:formatCode>
                <c:ptCount val="2"/>
                <c:pt idx="0">
                  <c:v>85.733199999999997</c:v>
                </c:pt>
                <c:pt idx="1">
                  <c:v>85.758600000000001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C09E-0B44-8621-53B4E60FE736}"/>
            </c:ext>
          </c:extLst>
        </c:ser>
        <c:ser>
          <c:idx val="5"/>
          <c:order val="4"/>
          <c:tx>
            <c:v>Day356</c:v>
          </c:tx>
          <c:spPr>
            <a:ln w="3810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(Sheet1!$K$58,Sheet1!$C$57)</c:f>
              <c:numCache>
                <c:formatCode>General</c:formatCode>
                <c:ptCount val="2"/>
                <c:pt idx="0">
                  <c:v>145.12944806129147</c:v>
                </c:pt>
                <c:pt idx="1">
                  <c:v>145.15940000000001</c:v>
                </c:pt>
              </c:numCache>
            </c:numRef>
          </c:xVal>
          <c:yVal>
            <c:numRef>
              <c:f>(Sheet1!$J$58,Sheet1!$B$57)</c:f>
              <c:numCache>
                <c:formatCode>General</c:formatCode>
                <c:ptCount val="2"/>
                <c:pt idx="0">
                  <c:v>85.638999999999996</c:v>
                </c:pt>
                <c:pt idx="1">
                  <c:v>85.646000000000001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C09E-0B44-8621-53B4E60FE736}"/>
            </c:ext>
          </c:extLst>
        </c:ser>
        <c:ser>
          <c:idx val="6"/>
          <c:order val="5"/>
          <c:tx>
            <c:v>Day358</c:v>
          </c:tx>
          <c:spPr>
            <a:ln w="3810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(Sheet1!$K$13,Sheet1!$C$12)</c:f>
              <c:numCache>
                <c:formatCode>General</c:formatCode>
                <c:ptCount val="2"/>
                <c:pt idx="0">
                  <c:v>146.3781940625627</c:v>
                </c:pt>
                <c:pt idx="1">
                  <c:v>145.80520000000001</c:v>
                </c:pt>
              </c:numCache>
            </c:numRef>
          </c:xVal>
          <c:yVal>
            <c:numRef>
              <c:f>(Sheet1!$J$13,Sheet1!$B$12)</c:f>
              <c:numCache>
                <c:formatCode>General</c:formatCode>
                <c:ptCount val="2"/>
                <c:pt idx="0">
                  <c:v>85.767200000000003</c:v>
                </c:pt>
                <c:pt idx="1">
                  <c:v>85.7072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C09E-0B44-8621-53B4E60FE736}"/>
            </c:ext>
          </c:extLst>
        </c:ser>
        <c:ser>
          <c:idx val="8"/>
          <c:order val="6"/>
          <c:tx>
            <c:v>Day362</c:v>
          </c:tx>
          <c:spPr>
            <a:ln w="19050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dPt>
            <c:idx val="1"/>
            <c:marker>
              <c:symbol val="none"/>
            </c:marker>
            <c:bubble3D val="0"/>
            <c:spPr>
              <a:ln w="38100" cap="rnd">
                <a:solidFill>
                  <a:srgbClr val="FF0000"/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14-C09E-0B44-8621-53B4E60FE736}"/>
              </c:ext>
            </c:extLst>
          </c:dPt>
          <c:xVal>
            <c:numRef>
              <c:f>(Sheet1!$K$82,Sheet1!$C$81)</c:f>
              <c:numCache>
                <c:formatCode>General</c:formatCode>
                <c:ptCount val="2"/>
                <c:pt idx="0">
                  <c:v>147.2032296185285</c:v>
                </c:pt>
                <c:pt idx="1">
                  <c:v>147.11099999999999</c:v>
                </c:pt>
              </c:numCache>
            </c:numRef>
          </c:xVal>
          <c:yVal>
            <c:numRef>
              <c:f>(Sheet1!$J$82,Sheet1!$B$81)</c:f>
              <c:numCache>
                <c:formatCode>General</c:formatCode>
                <c:ptCount val="2"/>
                <c:pt idx="0">
                  <c:v>86.378599999999992</c:v>
                </c:pt>
                <c:pt idx="1">
                  <c:v>86.329599999999999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C-C09E-0B44-8621-53B4E60FE736}"/>
            </c:ext>
          </c:extLst>
        </c:ser>
        <c:ser>
          <c:idx val="9"/>
          <c:order val="7"/>
          <c:tx>
            <c:v>Day364</c:v>
          </c:tx>
          <c:spPr>
            <a:ln w="19050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dPt>
            <c:idx val="1"/>
            <c:marker>
              <c:symbol val="none"/>
            </c:marker>
            <c:bubble3D val="0"/>
            <c:spPr>
              <a:ln w="38100" cap="rnd">
                <a:solidFill>
                  <a:srgbClr val="FF0000"/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15-C09E-0B44-8621-53B4E60FE736}"/>
              </c:ext>
            </c:extLst>
          </c:dPt>
          <c:xVal>
            <c:numRef>
              <c:f>(Sheet1!$K$90,Sheet1!$C$89)</c:f>
              <c:numCache>
                <c:formatCode>General</c:formatCode>
                <c:ptCount val="2"/>
                <c:pt idx="0">
                  <c:v>146.52206188989291</c:v>
                </c:pt>
                <c:pt idx="1">
                  <c:v>146.76140000000001</c:v>
                </c:pt>
              </c:numCache>
            </c:numRef>
          </c:xVal>
          <c:yVal>
            <c:numRef>
              <c:f>(Sheet1!$J$90,Sheet1!$B$89)</c:f>
              <c:numCache>
                <c:formatCode>General</c:formatCode>
                <c:ptCount val="2"/>
                <c:pt idx="0">
                  <c:v>86.574400000000011</c:v>
                </c:pt>
                <c:pt idx="1">
                  <c:v>86.546400000000006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D-C09E-0B44-8621-53B4E60FE736}"/>
            </c:ext>
          </c:extLst>
        </c:ser>
        <c:ser>
          <c:idx val="10"/>
          <c:order val="8"/>
          <c:tx>
            <c:v>Day1</c:v>
          </c:tx>
          <c:spPr>
            <a:ln w="3810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(Sheet1!$K$98,Sheet1!$C$97)</c:f>
              <c:numCache>
                <c:formatCode>General</c:formatCode>
                <c:ptCount val="2"/>
                <c:pt idx="0">
                  <c:v>145.82051608790042</c:v>
                </c:pt>
                <c:pt idx="1">
                  <c:v>145.90819999999999</c:v>
                </c:pt>
              </c:numCache>
            </c:numRef>
          </c:xVal>
          <c:yVal>
            <c:numRef>
              <c:f>(Sheet1!$J$98,Sheet1!$B$97)</c:f>
              <c:numCache>
                <c:formatCode>General</c:formatCode>
                <c:ptCount val="2"/>
                <c:pt idx="0">
                  <c:v>86.72399999999999</c:v>
                </c:pt>
                <c:pt idx="1">
                  <c:v>86.705799999999996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E-C09E-0B44-8621-53B4E60FE736}"/>
            </c:ext>
          </c:extLst>
        </c:ser>
        <c:ser>
          <c:idx val="0"/>
          <c:order val="9"/>
          <c:tx>
            <c:v>Day360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dPt>
            <c:idx val="0"/>
            <c:marker>
              <c:symbol val="none"/>
            </c:marker>
            <c:bubble3D val="0"/>
            <c:spPr>
              <a:ln w="25400" cap="rnd">
                <a:noFill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D-0A42-3947-854E-0455FA4D1BF3}"/>
              </c:ext>
            </c:extLst>
          </c:dPt>
          <c:dPt>
            <c:idx val="1"/>
            <c:marker>
              <c:symbol val="none"/>
            </c:marker>
            <c:bubble3D val="0"/>
            <c:spPr>
              <a:ln w="38100" cap="rnd">
                <a:solidFill>
                  <a:srgbClr val="FF0000"/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13-C09E-0B44-8621-53B4E60FE736}"/>
              </c:ext>
            </c:extLst>
          </c:dPt>
          <c:xVal>
            <c:numRef>
              <c:f>(Sheet1!$K$74,Sheet1!$C$73)</c:f>
              <c:numCache>
                <c:formatCode>General</c:formatCode>
                <c:ptCount val="2"/>
                <c:pt idx="0">
                  <c:v>146.39024838248699</c:v>
                </c:pt>
                <c:pt idx="1">
                  <c:v>146.14279999999999</c:v>
                </c:pt>
              </c:numCache>
            </c:numRef>
          </c:xVal>
          <c:yVal>
            <c:numRef>
              <c:f>(Sheet1!$J$74,Sheet1!$B$73)</c:f>
              <c:numCache>
                <c:formatCode>General</c:formatCode>
                <c:ptCount val="2"/>
                <c:pt idx="0">
                  <c:v>86.160600000000002</c:v>
                </c:pt>
                <c:pt idx="1">
                  <c:v>86.119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2-C09E-0B44-8621-53B4E60FE7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94440048"/>
        <c:axId val="494499872"/>
      </c:scatterChart>
      <c:valAx>
        <c:axId val="49444004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/>
                  <a:t>Longitude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4499872"/>
        <c:crosses val="autoZero"/>
        <c:crossBetween val="midCat"/>
      </c:valAx>
      <c:valAx>
        <c:axId val="4944998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/>
                  <a:t>Latitiude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444004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Ex1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numDim type="val">
        <cx:f>_xlchart.v1.0</cx:f>
      </cx:numDim>
    </cx:data>
  </cx:chartData>
  <cx:chart>
    <cx:title pos="t" align="ctr" overlay="0">
      <cx:tx>
        <cx:txData>
          <cx:v>Model Error Distribution for 1/4 Day Calculations</cx:v>
        </cx:txData>
      </cx:tx>
      <cx:txPr>
        <a:bodyPr spcFirstLastPara="1" vertOverflow="ellipsis" horzOverflow="overflow" wrap="square" lIns="0" tIns="0" rIns="0" bIns="0" anchor="ctr" anchorCtr="1"/>
        <a:lstStyle/>
        <a:p>
          <a:pPr algn="ctr" rtl="0">
            <a:defRPr/>
          </a:pPr>
          <a:r>
            <a:rPr lang="en-US" sz="3000" b="0" i="0" u="none" strike="noStrike" baseline="0">
              <a:solidFill>
                <a:sysClr val="windowText" lastClr="000000">
                  <a:lumMod val="65000"/>
                  <a:lumOff val="35000"/>
                </a:sysClr>
              </a:solidFill>
              <a:latin typeface="Calibri" panose="020F0502020204030204"/>
            </a:rPr>
            <a:t>Model Error Distribution for 1/4 Day Calculations</a:t>
          </a:r>
        </a:p>
      </cx:txPr>
    </cx:title>
    <cx:plotArea>
      <cx:plotAreaRegion>
        <cx:series layoutId="clusteredColumn" uniqueId="{2A8EF6F4-9D3F-744C-A9EB-F49871F00911}">
          <cx:dataId val="0"/>
          <cx:layoutPr>
            <cx:binning intervalClosed="r">
              <cx:binSize val="0.20000000000000001"/>
            </cx:binning>
          </cx:layoutPr>
        </cx:series>
      </cx:plotAreaRegion>
      <cx:axis id="0">
        <cx:catScaling/>
        <cx:tickLabels/>
        <cx:numFmt formatCode="#,##0.00" sourceLinked="0"/>
        <cx:txPr>
          <a:bodyPr spcFirstLastPara="1" vertOverflow="ellipsis" horzOverflow="overflow" wrap="square" lIns="0" tIns="0" rIns="0" bIns="0" anchor="ctr" anchorCtr="1"/>
          <a:lstStyle/>
          <a:p>
            <a:pPr algn="ctr" rtl="0">
              <a:defRPr sz="1500"/>
            </a:pPr>
            <a:endParaRPr lang="en-US" sz="1500" b="0" i="0" u="none" strike="noStrike" baseline="0">
              <a:solidFill>
                <a:sysClr val="windowText" lastClr="000000">
                  <a:lumMod val="65000"/>
                  <a:lumOff val="35000"/>
                </a:sysClr>
              </a:solidFill>
              <a:latin typeface="Calibri" panose="020F0502020204030204"/>
            </a:endParaRPr>
          </a:p>
        </cx:txPr>
      </cx:axis>
      <cx:axis id="1">
        <cx:valScaling/>
        <cx:tickLabels/>
        <cx:txPr>
          <a:bodyPr spcFirstLastPara="1" vertOverflow="ellipsis" horzOverflow="overflow" wrap="square" lIns="0" tIns="0" rIns="0" bIns="0" anchor="ctr" anchorCtr="1"/>
          <a:lstStyle/>
          <a:p>
            <a:pPr algn="ctr" rtl="0">
              <a:defRPr sz="2000"/>
            </a:pPr>
            <a:endParaRPr lang="en-US" sz="2000" b="0" i="0" u="none" strike="noStrike" baseline="0">
              <a:solidFill>
                <a:sysClr val="windowText" lastClr="000000">
                  <a:lumMod val="65000"/>
                  <a:lumOff val="35000"/>
                </a:sysClr>
              </a:solidFill>
              <a:latin typeface="Calibri" panose="020F0502020204030204"/>
            </a:endParaRPr>
          </a:p>
        </cx:txPr>
      </cx:axis>
    </cx:plotArea>
  </cx:chart>
</cx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36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3" Type="http://schemas.microsoft.com/office/2014/relationships/chartEx" Target="../charts/chartEx1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558978</xdr:colOff>
      <xdr:row>0</xdr:row>
      <xdr:rowOff>238615</xdr:rowOff>
    </xdr:from>
    <xdr:to>
      <xdr:col>16</xdr:col>
      <xdr:colOff>673816</xdr:colOff>
      <xdr:row>24</xdr:row>
      <xdr:rowOff>196759</xdr:rowOff>
    </xdr:to>
    <xdr:graphicFrame macro="">
      <xdr:nvGraphicFramePr>
        <xdr:cNvPr id="2" name="Chart 1" title="BUOY ID: 300234061872720">
          <a:extLst>
            <a:ext uri="{FF2B5EF4-FFF2-40B4-BE49-F238E27FC236}">
              <a16:creationId xmlns:a16="http://schemas.microsoft.com/office/drawing/2014/main" id="{76C12621-2EBF-EA45-85C2-7D6829A5DC8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824770</xdr:colOff>
      <xdr:row>28</xdr:row>
      <xdr:rowOff>10079</xdr:rowOff>
    </xdr:from>
    <xdr:to>
      <xdr:col>17</xdr:col>
      <xdr:colOff>802874</xdr:colOff>
      <xdr:row>58</xdr:row>
      <xdr:rowOff>204367</xdr:rowOff>
    </xdr:to>
    <xdr:graphicFrame macro="">
      <xdr:nvGraphicFramePr>
        <xdr:cNvPr id="3" name="Chart 2" title="BUOY ID: 300234061872720">
          <a:extLst>
            <a:ext uri="{FF2B5EF4-FFF2-40B4-BE49-F238E27FC236}">
              <a16:creationId xmlns:a16="http://schemas.microsoft.com/office/drawing/2014/main" id="{7F041887-1571-514D-A3EB-72058F2AD1D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36</xdr:col>
      <xdr:colOff>768568</xdr:colOff>
      <xdr:row>34</xdr:row>
      <xdr:rowOff>183055</xdr:rowOff>
    </xdr:from>
    <xdr:to>
      <xdr:col>46</xdr:col>
      <xdr:colOff>569309</xdr:colOff>
      <xdr:row>74</xdr:row>
      <xdr:rowOff>87586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4" name="Chart 3">
              <a:extLst>
                <a:ext uri="{FF2B5EF4-FFF2-40B4-BE49-F238E27FC236}">
                  <a16:creationId xmlns:a16="http://schemas.microsoft.com/office/drawing/2014/main" id="{91917175-CD01-A34A-B29A-242AA20F40DC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3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33737768" y="7168055"/>
              <a:ext cx="8055741" cy="8032531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n-US" sz="1100"/>
                <a:t>This chart isn't available in your version of Excel.
Editing this shape or saving this workbook into a different file format will permanently break the chart.</a:t>
              </a:r>
            </a:p>
          </xdr:txBody>
        </xdr:sp>
      </mc:Fallback>
    </mc:AlternateContent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9C06A1-4D00-EF49-9136-21DAB0DF5EE7}">
  <dimension ref="A1:AK105"/>
  <sheetViews>
    <sheetView tabSelected="1" zoomScale="90" zoomScaleNormal="75" workbookViewId="0">
      <selection activeCell="J5" sqref="J5"/>
    </sheetView>
  </sheetViews>
  <sheetFormatPr baseColWidth="10" defaultRowHeight="16"/>
  <cols>
    <col min="1" max="1" width="27.1640625" customWidth="1"/>
    <col min="2" max="2" width="12.1640625" bestFit="1" customWidth="1"/>
    <col min="4" max="4" width="11" style="20" customWidth="1"/>
    <col min="20" max="21" width="14.1640625" customWidth="1"/>
    <col min="23" max="23" width="14" customWidth="1"/>
    <col min="24" max="25" width="13.33203125" customWidth="1"/>
    <col min="27" max="27" width="13.83203125" customWidth="1"/>
    <col min="28" max="28" width="14.33203125" customWidth="1"/>
    <col min="29" max="29" width="12" customWidth="1"/>
    <col min="30" max="30" width="13.1640625" customWidth="1"/>
  </cols>
  <sheetData>
    <row r="1" spans="1:34" ht="19">
      <c r="A1" s="2" t="s">
        <v>23</v>
      </c>
      <c r="B1" s="3"/>
      <c r="C1" s="3"/>
      <c r="D1" s="19"/>
      <c r="I1" s="1"/>
      <c r="J1" s="1"/>
      <c r="K1" s="1"/>
      <c r="T1" s="27"/>
      <c r="U1" s="27"/>
      <c r="V1" s="27"/>
      <c r="W1" s="27"/>
      <c r="X1" s="27"/>
      <c r="Y1" s="27"/>
      <c r="Z1" s="30"/>
      <c r="AA1" s="27"/>
      <c r="AB1" s="27"/>
      <c r="AC1" s="30"/>
      <c r="AD1" s="30"/>
      <c r="AE1" s="30"/>
      <c r="AF1" s="30"/>
      <c r="AG1" s="30"/>
      <c r="AH1" s="20"/>
    </row>
    <row r="2" spans="1:34" ht="19">
      <c r="A2" s="23" t="s">
        <v>0</v>
      </c>
      <c r="B2" s="16" t="s">
        <v>1</v>
      </c>
      <c r="C2" s="18" t="s">
        <v>2</v>
      </c>
      <c r="D2" s="19"/>
      <c r="E2" s="24" t="s">
        <v>24</v>
      </c>
      <c r="F2" s="22" t="s">
        <v>25</v>
      </c>
      <c r="G2" s="21" t="s">
        <v>26</v>
      </c>
      <c r="H2" s="24" t="s">
        <v>27</v>
      </c>
      <c r="I2" s="1"/>
      <c r="J2" s="22" t="s">
        <v>28</v>
      </c>
      <c r="K2" s="21" t="s">
        <v>29</v>
      </c>
      <c r="T2" s="35" t="s">
        <v>90</v>
      </c>
      <c r="U2" s="35" t="s">
        <v>91</v>
      </c>
      <c r="V2" s="35" t="s">
        <v>92</v>
      </c>
      <c r="W2" s="36" t="s">
        <v>94</v>
      </c>
      <c r="X2" s="37" t="s">
        <v>95</v>
      </c>
      <c r="Y2" s="45" t="s">
        <v>96</v>
      </c>
      <c r="Z2" s="31"/>
      <c r="AA2" s="36" t="s">
        <v>97</v>
      </c>
      <c r="AB2" s="46" t="s">
        <v>98</v>
      </c>
      <c r="AC2" s="47" t="s">
        <v>99</v>
      </c>
      <c r="AD2" s="31"/>
      <c r="AE2" s="50" t="s">
        <v>105</v>
      </c>
      <c r="AF2" s="52" t="s">
        <v>108</v>
      </c>
      <c r="AG2" s="52" t="s">
        <v>109</v>
      </c>
      <c r="AH2" s="20"/>
    </row>
    <row r="3" spans="1:34">
      <c r="A3" s="14" t="s">
        <v>3</v>
      </c>
      <c r="B3" s="15">
        <v>85.601799999999997</v>
      </c>
      <c r="C3" s="17">
        <v>150.0076</v>
      </c>
      <c r="E3" s="8"/>
      <c r="F3" s="9"/>
      <c r="G3" s="10"/>
      <c r="H3" s="8"/>
      <c r="J3" s="9"/>
      <c r="K3" s="10"/>
      <c r="T3" s="38" t="s">
        <v>5</v>
      </c>
      <c r="U3" s="38">
        <v>85.6494</v>
      </c>
      <c r="V3" s="38">
        <v>149.8064</v>
      </c>
      <c r="W3" s="39">
        <v>85.700599999999994</v>
      </c>
      <c r="X3" s="33">
        <v>149.7012</v>
      </c>
      <c r="Y3" s="34">
        <f t="shared" ref="Y3:Y11" si="0">SQRT((2*6356*SIN(((W3-U3)*PI()/180)/2))^2+(2*6356*COS(W3*PI()/180)*SIN(((X3-V3)*PI()/180)/2))^2)</f>
        <v>5.7467635069330605</v>
      </c>
      <c r="Z3" s="30"/>
      <c r="AA3" s="39">
        <v>85.697000000000003</v>
      </c>
      <c r="AB3" s="33">
        <v>149.60297856899919</v>
      </c>
      <c r="AC3" s="34">
        <f>SQRT((2*6356*SIN(((AA3-U3)*PI()/180)/2))^2+(2*6356*COS(AA3*PI()/180)*SIN(((AB3-V3)*PI()/180)/2))^2)</f>
        <v>5.5452315462880337</v>
      </c>
      <c r="AD3" s="30"/>
      <c r="AE3" s="49">
        <f>AC3-Y3</f>
        <v>-0.20153196064502676</v>
      </c>
      <c r="AF3" s="49">
        <f>AE3*AE3</f>
        <v>4.0615131161428619E-2</v>
      </c>
      <c r="AG3" s="49">
        <f>ABS(AE3)</f>
        <v>0.20153196064502676</v>
      </c>
      <c r="AH3" s="20"/>
    </row>
    <row r="4" spans="1:34">
      <c r="A4" s="5" t="s">
        <v>4</v>
      </c>
      <c r="B4" s="6">
        <v>85.6494</v>
      </c>
      <c r="C4" s="7">
        <v>149.8064</v>
      </c>
      <c r="E4" s="11">
        <f>2*6356*SIN(((B4-B3)*PI()/180)/2)</f>
        <v>5.2804167055682818</v>
      </c>
      <c r="F4" s="12">
        <f>2*6356*COS(B4*PI()/180)*SIN(((C4-C3)*PI()/180)/2)</f>
        <v>-1.6931604523798574</v>
      </c>
      <c r="G4" s="13">
        <f>SQRT(E4^2+F4^2)</f>
        <v>5.5452315462880133</v>
      </c>
      <c r="H4" s="11">
        <f>ATAN(F4/E4)*180/PI()</f>
        <v>-17.778397325876586</v>
      </c>
      <c r="J4" s="12"/>
      <c r="K4" s="13"/>
      <c r="T4" s="40" t="s">
        <v>7</v>
      </c>
      <c r="U4" s="40">
        <v>85.743799999999993</v>
      </c>
      <c r="V4" s="40">
        <v>149.54740000000001</v>
      </c>
      <c r="W4" s="41">
        <v>85.7864</v>
      </c>
      <c r="X4" s="42">
        <v>149.15620000000001</v>
      </c>
      <c r="Y4" s="48">
        <f t="shared" si="0"/>
        <v>5.7008610241641646</v>
      </c>
      <c r="Z4" s="30"/>
      <c r="AA4" s="41">
        <v>85.786999999999992</v>
      </c>
      <c r="AB4" s="42">
        <v>149.39202582472282</v>
      </c>
      <c r="AC4" s="48">
        <f t="shared" ref="AC4:AC11" si="1">SQRT((2*6356*SIN(((AA4-U4)*PI()/180)/2))^2+(2*6356*COS(AA4*PI()/180)*SIN(((AB4-V4)*PI()/180)/2))^2)</f>
        <v>4.9567749738645928</v>
      </c>
      <c r="AD4" s="30"/>
      <c r="AE4" s="49">
        <f t="shared" ref="AE4:AE11" si="2">AC4-Y4</f>
        <v>-0.74408605029957187</v>
      </c>
      <c r="AF4" s="49">
        <f t="shared" ref="AF4:AF11" si="3">AE4*AE4</f>
        <v>0.55366405025041698</v>
      </c>
      <c r="AG4" s="49">
        <f t="shared" ref="AG4:AG11" si="4">ABS(AE4)</f>
        <v>0.74408605029957187</v>
      </c>
      <c r="AH4" s="20"/>
    </row>
    <row r="5" spans="1:34">
      <c r="A5" s="14" t="s">
        <v>5</v>
      </c>
      <c r="B5" s="15">
        <v>85.700599999999994</v>
      </c>
      <c r="C5" s="17">
        <v>149.7012</v>
      </c>
      <c r="E5" s="8">
        <f t="shared" ref="E5:E22" si="5">2*6356*SIN(((B5-B4)*PI()/180)/2)</f>
        <v>5.6797759265659948</v>
      </c>
      <c r="F5" s="9">
        <f t="shared" ref="F5:F22" si="6">2*6356*COS(B5*PI()/180)*SIN(((C5-C4)*PI()/180)/2)</f>
        <v>-0.8748921239895634</v>
      </c>
      <c r="G5" s="10">
        <f t="shared" ref="G5:G22" si="7">SQRT(E5^2+F5^2)</f>
        <v>5.7467635069330605</v>
      </c>
      <c r="H5" s="8">
        <f t="shared" ref="H5:H22" si="8">ATAN(F5/E5)*180/PI()</f>
        <v>-8.7568091205662508</v>
      </c>
      <c r="J5" s="9">
        <f>(2*ASIN(E4/(2*6356))*(180/PI())) +B4</f>
        <v>85.697000000000003</v>
      </c>
      <c r="K5" s="10">
        <f>(2*ASIN(F4/(2*6356*COS(J5*PI()/180)))*(180/PI())) +C4</f>
        <v>149.60297856899919</v>
      </c>
      <c r="T5" s="38" t="s">
        <v>9</v>
      </c>
      <c r="U5" s="38">
        <v>85.801599999999993</v>
      </c>
      <c r="V5" s="38">
        <v>148.68539999999999</v>
      </c>
      <c r="W5" s="39">
        <v>85.731800000000007</v>
      </c>
      <c r="X5" s="33">
        <v>147.46279999999999</v>
      </c>
      <c r="Y5" s="34">
        <f t="shared" si="0"/>
        <v>12.721727025188708</v>
      </c>
      <c r="Z5" s="30"/>
      <c r="AA5" s="39">
        <v>85.816799999999986</v>
      </c>
      <c r="AB5" s="33">
        <v>148.21289235726675</v>
      </c>
      <c r="AC5" s="34">
        <f t="shared" si="1"/>
        <v>4.178863027219605</v>
      </c>
      <c r="AD5" s="30"/>
      <c r="AE5" s="49">
        <f t="shared" si="2"/>
        <v>-8.5428639979691035</v>
      </c>
      <c r="AF5" s="49">
        <f t="shared" si="3"/>
        <v>72.980525287796652</v>
      </c>
      <c r="AG5" s="49">
        <f t="shared" si="4"/>
        <v>8.5428639979691035</v>
      </c>
      <c r="AH5" s="20"/>
    </row>
    <row r="6" spans="1:34">
      <c r="A6" s="5" t="s">
        <v>6</v>
      </c>
      <c r="B6" s="6">
        <v>85.743799999999993</v>
      </c>
      <c r="C6" s="7">
        <v>149.54740000000001</v>
      </c>
      <c r="E6" s="11">
        <f t="shared" si="5"/>
        <v>4.7923109839761651</v>
      </c>
      <c r="F6" s="12">
        <f t="shared" si="6"/>
        <v>-1.2662438842465626</v>
      </c>
      <c r="G6" s="13">
        <f t="shared" si="7"/>
        <v>4.9567749738646016</v>
      </c>
      <c r="H6" s="11">
        <f t="shared" si="8"/>
        <v>-14.800678418850202</v>
      </c>
      <c r="J6" s="12">
        <f t="shared" ref="J6:J23" si="9">(2*ASIN(E5/(2*6356))*(180/PI())) +B5</f>
        <v>85.751799999999989</v>
      </c>
      <c r="K6" s="13">
        <f t="shared" ref="K6:K23" si="10">(2*ASIN(F5/(2*6356*COS(J6*PI()/180)))*(180/PI())) +C5</f>
        <v>149.59473447848634</v>
      </c>
      <c r="T6" s="40" t="s">
        <v>11</v>
      </c>
      <c r="U6" s="40">
        <v>85.670199999999994</v>
      </c>
      <c r="V6" s="40">
        <v>145.61199999999999</v>
      </c>
      <c r="W6" s="41">
        <v>85.647199999999998</v>
      </c>
      <c r="X6" s="42">
        <v>145.24019999999999</v>
      </c>
      <c r="Y6" s="48">
        <f t="shared" si="0"/>
        <v>4.0384755420276246</v>
      </c>
      <c r="Z6" s="30"/>
      <c r="AA6" s="41">
        <v>85.608599999999981</v>
      </c>
      <c r="AB6" s="42">
        <v>143.78711435823126</v>
      </c>
      <c r="AC6" s="48">
        <f t="shared" si="1"/>
        <v>16.939557124079631</v>
      </c>
      <c r="AD6" s="30"/>
      <c r="AE6" s="49">
        <f t="shared" si="2"/>
        <v>12.901081582052006</v>
      </c>
      <c r="AF6" s="49">
        <f t="shared" si="3"/>
        <v>166.43790598676151</v>
      </c>
      <c r="AG6" s="49">
        <f t="shared" si="4"/>
        <v>12.901081582052006</v>
      </c>
      <c r="AH6" s="20"/>
    </row>
    <row r="7" spans="1:34">
      <c r="A7" s="14" t="s">
        <v>7</v>
      </c>
      <c r="B7" s="15">
        <v>85.7864</v>
      </c>
      <c r="C7" s="17">
        <v>149.15620000000001</v>
      </c>
      <c r="E7" s="8">
        <f t="shared" si="5"/>
        <v>4.7257511122874876</v>
      </c>
      <c r="F7" s="9">
        <f t="shared" si="6"/>
        <v>-3.1885879071381518</v>
      </c>
      <c r="G7" s="10">
        <f t="shared" si="7"/>
        <v>5.7008610241641646</v>
      </c>
      <c r="H7" s="8">
        <f t="shared" si="8"/>
        <v>-34.008569881219159</v>
      </c>
      <c r="J7" s="9">
        <f>(2*ASIN(E6/(2*6356))*(180/PI())) +B6</f>
        <v>85.786999999999992</v>
      </c>
      <c r="K7" s="10">
        <f t="shared" si="10"/>
        <v>149.39202582472282</v>
      </c>
      <c r="T7" s="38" t="s">
        <v>13</v>
      </c>
      <c r="U7" s="38">
        <v>85.7072</v>
      </c>
      <c r="V7" s="38">
        <v>145.80520000000001</v>
      </c>
      <c r="W7" s="39">
        <v>85.822000000000003</v>
      </c>
      <c r="X7" s="33">
        <v>146.22980000000001</v>
      </c>
      <c r="Y7" s="34">
        <f t="shared" si="0"/>
        <v>13.18936782447177</v>
      </c>
      <c r="Z7" s="30"/>
      <c r="AA7" s="39">
        <v>85.767200000000003</v>
      </c>
      <c r="AB7" s="33">
        <v>146.3781940625627</v>
      </c>
      <c r="AC7" s="34">
        <f t="shared" si="1"/>
        <v>8.1432877429117845</v>
      </c>
      <c r="AD7" s="30"/>
      <c r="AE7" s="49">
        <f t="shared" si="2"/>
        <v>-5.0460800815599853</v>
      </c>
      <c r="AF7" s="49">
        <f t="shared" si="3"/>
        <v>25.462924189516428</v>
      </c>
      <c r="AG7" s="49">
        <f t="shared" si="4"/>
        <v>5.0460800815599853</v>
      </c>
      <c r="AH7" s="20"/>
    </row>
    <row r="8" spans="1:34">
      <c r="A8" s="5" t="s">
        <v>8</v>
      </c>
      <c r="B8" s="6">
        <v>85.801599999999993</v>
      </c>
      <c r="C8" s="7">
        <v>148.68539999999999</v>
      </c>
      <c r="E8" s="11">
        <f t="shared" si="5"/>
        <v>1.6861835293573191</v>
      </c>
      <c r="F8" s="12">
        <f t="shared" si="6"/>
        <v>-3.8235691840983508</v>
      </c>
      <c r="G8" s="13">
        <f t="shared" si="7"/>
        <v>4.1788630272195375</v>
      </c>
      <c r="H8" s="11">
        <f t="shared" si="8"/>
        <v>-66.20265219416747</v>
      </c>
      <c r="J8" s="12">
        <f t="shared" si="9"/>
        <v>85.829000000000008</v>
      </c>
      <c r="K8" s="13">
        <f t="shared" si="10"/>
        <v>148.76101167975975</v>
      </c>
      <c r="T8" s="40" t="s">
        <v>15</v>
      </c>
      <c r="U8" s="40">
        <v>85.988399999999999</v>
      </c>
      <c r="V8" s="40">
        <v>145.3776</v>
      </c>
      <c r="W8" s="41">
        <v>86.168999999999997</v>
      </c>
      <c r="X8" s="42">
        <v>146.39599999999999</v>
      </c>
      <c r="Y8" s="48">
        <f t="shared" si="0"/>
        <v>21.40925382551762</v>
      </c>
      <c r="Z8" s="30"/>
      <c r="AA8" s="41">
        <v>86.154799999999994</v>
      </c>
      <c r="AB8" s="42">
        <v>144.48857957871721</v>
      </c>
      <c r="AC8" s="48">
        <f t="shared" si="1"/>
        <v>19.608273638713964</v>
      </c>
      <c r="AD8" s="30"/>
      <c r="AE8" s="49">
        <f t="shared" si="2"/>
        <v>-1.8009801868036561</v>
      </c>
      <c r="AF8" s="49">
        <f t="shared" si="3"/>
        <v>3.2435296332593322</v>
      </c>
      <c r="AG8" s="49">
        <f t="shared" si="4"/>
        <v>1.8009801868036561</v>
      </c>
      <c r="AH8" s="20"/>
    </row>
    <row r="9" spans="1:34">
      <c r="A9" s="14" t="s">
        <v>9</v>
      </c>
      <c r="B9" s="15">
        <v>85.731800000000007</v>
      </c>
      <c r="C9" s="17">
        <v>147.46279999999999</v>
      </c>
      <c r="E9" s="8">
        <f t="shared" si="5"/>
        <v>-7.74313180370173</v>
      </c>
      <c r="F9" s="9">
        <f t="shared" si="6"/>
        <v>-10.093871822740743</v>
      </c>
      <c r="G9" s="10">
        <f t="shared" si="7"/>
        <v>12.721727025188708</v>
      </c>
      <c r="H9" s="8">
        <f t="shared" si="8"/>
        <v>52.507748086285488</v>
      </c>
      <c r="J9" s="9">
        <f t="shared" si="9"/>
        <v>85.816799999999986</v>
      </c>
      <c r="K9" s="10">
        <f t="shared" si="10"/>
        <v>148.21289235726675</v>
      </c>
      <c r="T9" s="38" t="s">
        <v>17</v>
      </c>
      <c r="U9" s="38">
        <v>86.227199999999996</v>
      </c>
      <c r="V9" s="38">
        <v>147.1172</v>
      </c>
      <c r="W9" s="39">
        <v>86.367800000000003</v>
      </c>
      <c r="X9" s="33">
        <v>147.2328</v>
      </c>
      <c r="Y9" s="34">
        <f t="shared" si="0"/>
        <v>15.618337415681154</v>
      </c>
      <c r="Z9" s="30"/>
      <c r="AA9" s="39">
        <v>86.285399999999996</v>
      </c>
      <c r="AB9" s="33">
        <v>147.84968363557084</v>
      </c>
      <c r="AC9" s="34">
        <f t="shared" si="1"/>
        <v>8.3304776587666449</v>
      </c>
      <c r="AD9" s="30"/>
      <c r="AE9" s="49">
        <f t="shared" si="2"/>
        <v>-7.2878597569145089</v>
      </c>
      <c r="AF9" s="49">
        <f t="shared" si="3"/>
        <v>53.112899836454005</v>
      </c>
      <c r="AG9" s="49">
        <f t="shared" si="4"/>
        <v>7.2878597569145089</v>
      </c>
      <c r="AH9" s="20"/>
    </row>
    <row r="10" spans="1:34">
      <c r="A10" s="5" t="s">
        <v>10</v>
      </c>
      <c r="B10" s="6">
        <v>85.670199999999994</v>
      </c>
      <c r="C10" s="7">
        <v>145.61199999999999</v>
      </c>
      <c r="E10" s="11">
        <f t="shared" si="5"/>
        <v>-6.8334803099034085</v>
      </c>
      <c r="F10" s="12">
        <f t="shared" si="6"/>
        <v>-15.500069109978742</v>
      </c>
      <c r="G10" s="13">
        <f t="shared" si="7"/>
        <v>16.939557124079567</v>
      </c>
      <c r="H10" s="11">
        <f t="shared" si="8"/>
        <v>66.20886554575209</v>
      </c>
      <c r="J10" s="12">
        <f t="shared" si="9"/>
        <v>85.66200000000002</v>
      </c>
      <c r="K10" s="13">
        <f t="shared" si="10"/>
        <v>146.25983610534871</v>
      </c>
      <c r="T10" s="40" t="s">
        <v>19</v>
      </c>
      <c r="U10" s="40">
        <v>86.469399999999993</v>
      </c>
      <c r="V10" s="40">
        <v>147.279</v>
      </c>
      <c r="W10" s="43">
        <v>86.572599999999994</v>
      </c>
      <c r="X10" s="44">
        <v>146.52500000000001</v>
      </c>
      <c r="Y10" s="48">
        <f t="shared" si="0"/>
        <v>12.49273434478053</v>
      </c>
      <c r="Z10" s="30"/>
      <c r="AA10" s="41">
        <v>86.570999999999984</v>
      </c>
      <c r="AB10" s="42">
        <v>147.3265671809047</v>
      </c>
      <c r="AC10" s="48">
        <f t="shared" si="1"/>
        <v>11.275222382066023</v>
      </c>
      <c r="AD10" s="32"/>
      <c r="AE10" s="49">
        <f t="shared" si="2"/>
        <v>-1.2175119627145072</v>
      </c>
      <c r="AF10" s="49">
        <f t="shared" si="3"/>
        <v>1.4823353793529317</v>
      </c>
      <c r="AG10" s="49">
        <f t="shared" si="4"/>
        <v>1.2175119627145072</v>
      </c>
      <c r="AH10" s="20"/>
    </row>
    <row r="11" spans="1:34">
      <c r="A11" s="14" t="s">
        <v>11</v>
      </c>
      <c r="B11" s="15">
        <v>85.647199999999998</v>
      </c>
      <c r="C11" s="17">
        <v>145.24019999999999</v>
      </c>
      <c r="E11" s="8">
        <f t="shared" si="5"/>
        <v>-2.5514619097738231</v>
      </c>
      <c r="F11" s="9">
        <f t="shared" si="6"/>
        <v>-3.1303876479644863</v>
      </c>
      <c r="G11" s="10">
        <f t="shared" si="7"/>
        <v>4.0384755420276246</v>
      </c>
      <c r="H11" s="8">
        <f t="shared" si="8"/>
        <v>50.817810634160381</v>
      </c>
      <c r="J11" s="9">
        <f t="shared" si="9"/>
        <v>85.608599999999981</v>
      </c>
      <c r="K11" s="10">
        <f t="shared" si="10"/>
        <v>143.78711435823126</v>
      </c>
      <c r="T11" s="38" t="s">
        <v>93</v>
      </c>
      <c r="U11" s="38">
        <v>86.651799999999994</v>
      </c>
      <c r="V11" s="38">
        <v>146.13640000000001</v>
      </c>
      <c r="W11" s="39">
        <v>86.719800000000006</v>
      </c>
      <c r="X11" s="33">
        <v>145.7782</v>
      </c>
      <c r="Y11" s="34">
        <f t="shared" si="0"/>
        <v>7.8786563373613996</v>
      </c>
      <c r="Z11" s="30"/>
      <c r="AA11" s="39">
        <v>86.730999999999995</v>
      </c>
      <c r="AB11" s="33">
        <v>145.73839571253779</v>
      </c>
      <c r="AC11" s="34">
        <f t="shared" si="1"/>
        <v>9.1395255677895459</v>
      </c>
      <c r="AD11" s="30"/>
      <c r="AE11" s="49">
        <f t="shared" si="2"/>
        <v>1.2608692304281464</v>
      </c>
      <c r="AF11" s="49">
        <f t="shared" si="3"/>
        <v>1.5897912162404659</v>
      </c>
      <c r="AG11" s="49">
        <f t="shared" si="4"/>
        <v>1.2608692304281464</v>
      </c>
      <c r="AH11" s="20"/>
    </row>
    <row r="12" spans="1:34">
      <c r="A12" s="5" t="s">
        <v>12</v>
      </c>
      <c r="B12" s="6">
        <v>85.7072</v>
      </c>
      <c r="C12" s="7">
        <v>145.80520000000001</v>
      </c>
      <c r="E12" s="11">
        <f t="shared" si="5"/>
        <v>6.6559873312763651</v>
      </c>
      <c r="F12" s="12">
        <f t="shared" si="6"/>
        <v>4.6915847972456692</v>
      </c>
      <c r="G12" s="13">
        <f t="shared" si="7"/>
        <v>8.143287742911836</v>
      </c>
      <c r="H12" s="11">
        <f t="shared" si="8"/>
        <v>35.178740086217431</v>
      </c>
      <c r="J12" s="12">
        <f t="shared" si="9"/>
        <v>85.624200000000002</v>
      </c>
      <c r="K12" s="13">
        <f t="shared" si="10"/>
        <v>144.87035048406739</v>
      </c>
      <c r="T12" s="26"/>
      <c r="U12" s="26"/>
      <c r="V12" s="26"/>
      <c r="W12" s="26"/>
      <c r="X12" s="26"/>
      <c r="Y12" s="26"/>
      <c r="Z12" s="30"/>
      <c r="AA12" s="30"/>
      <c r="AB12" s="30"/>
      <c r="AC12" s="30"/>
      <c r="AD12" s="53" t="s">
        <v>111</v>
      </c>
      <c r="AE12" s="30"/>
      <c r="AF12" s="30"/>
      <c r="AG12" s="49">
        <f>SUM(AG3:AG11)</f>
        <v>39.002864809386516</v>
      </c>
      <c r="AH12" s="20"/>
    </row>
    <row r="13" spans="1:34">
      <c r="A13" s="14" t="s">
        <v>13</v>
      </c>
      <c r="B13" s="15">
        <v>85.822000000000003</v>
      </c>
      <c r="C13" s="17">
        <v>146.22980000000001</v>
      </c>
      <c r="E13" s="8">
        <f t="shared" si="5"/>
        <v>12.735120878827164</v>
      </c>
      <c r="F13" s="9">
        <f t="shared" si="6"/>
        <v>3.4316351511883707</v>
      </c>
      <c r="G13" s="10">
        <f t="shared" si="7"/>
        <v>13.18936782447177</v>
      </c>
      <c r="H13" s="8">
        <f t="shared" si="8"/>
        <v>15.080857385798119</v>
      </c>
      <c r="J13" s="9">
        <f t="shared" si="9"/>
        <v>85.767200000000003</v>
      </c>
      <c r="K13" s="10">
        <f t="shared" si="10"/>
        <v>146.3781940625627</v>
      </c>
      <c r="T13" s="26"/>
      <c r="U13" s="26"/>
      <c r="V13" s="26"/>
      <c r="W13" s="26"/>
      <c r="X13" s="26"/>
      <c r="Y13" s="26"/>
      <c r="Z13" s="30"/>
      <c r="AA13" s="30"/>
      <c r="AB13" s="30"/>
      <c r="AC13" s="30"/>
      <c r="AD13" s="53" t="s">
        <v>106</v>
      </c>
      <c r="AE13" s="49">
        <f>AVERAGE(AE3:AE11)</f>
        <v>-1.1865514649362454</v>
      </c>
      <c r="AF13" s="30"/>
      <c r="AG13" s="49">
        <f>SUM(AG3:AG11)/9</f>
        <v>4.3336516454873903</v>
      </c>
      <c r="AH13" s="20"/>
    </row>
    <row r="14" spans="1:34">
      <c r="A14" s="5" t="s">
        <v>14</v>
      </c>
      <c r="B14" s="6">
        <v>85.988399999999999</v>
      </c>
      <c r="C14" s="7">
        <v>145.3776</v>
      </c>
      <c r="E14" s="11">
        <f t="shared" si="5"/>
        <v>18.459265888214066</v>
      </c>
      <c r="F14" s="12">
        <f t="shared" si="6"/>
        <v>-6.6136145910463533</v>
      </c>
      <c r="G14" s="13">
        <f t="shared" si="7"/>
        <v>19.608273638713957</v>
      </c>
      <c r="H14" s="11">
        <f t="shared" si="8"/>
        <v>-19.711665662757628</v>
      </c>
      <c r="J14" s="12">
        <f t="shared" si="9"/>
        <v>85.936800000000005</v>
      </c>
      <c r="K14" s="13">
        <f t="shared" si="10"/>
        <v>146.66637555524792</v>
      </c>
      <c r="AD14" s="54" t="s">
        <v>107</v>
      </c>
      <c r="AE14" s="51">
        <f>STDEV(AE3:AE11)</f>
        <v>6.247329942666628</v>
      </c>
      <c r="AF14" s="30"/>
      <c r="AH14" s="20"/>
    </row>
    <row r="15" spans="1:34">
      <c r="A15" s="14" t="s">
        <v>15</v>
      </c>
      <c r="B15" s="15">
        <v>86.168999999999997</v>
      </c>
      <c r="C15" s="17">
        <v>146.39599999999999</v>
      </c>
      <c r="E15" s="8">
        <f t="shared" si="5"/>
        <v>20.034514488687037</v>
      </c>
      <c r="F15" s="9">
        <f t="shared" si="6"/>
        <v>7.5481374237642296</v>
      </c>
      <c r="G15" s="10">
        <f t="shared" si="7"/>
        <v>21.40925382551762</v>
      </c>
      <c r="H15" s="8">
        <f t="shared" si="8"/>
        <v>20.644236269355474</v>
      </c>
      <c r="J15" s="9">
        <f t="shared" si="9"/>
        <v>86.154799999999994</v>
      </c>
      <c r="K15" s="10">
        <f t="shared" si="10"/>
        <v>144.48857957871721</v>
      </c>
      <c r="AD15" s="54" t="s">
        <v>110</v>
      </c>
      <c r="AF15" s="49">
        <f>SQRT(SUM(AF3:AF11)/9)</f>
        <v>6.008366303291818</v>
      </c>
      <c r="AG15" s="30"/>
      <c r="AH15" s="20"/>
    </row>
    <row r="16" spans="1:34">
      <c r="A16" s="5" t="s">
        <v>16</v>
      </c>
      <c r="B16" s="6">
        <v>86.227199999999996</v>
      </c>
      <c r="C16" s="7">
        <v>147.1172</v>
      </c>
      <c r="E16" s="11">
        <f t="shared" si="5"/>
        <v>6.456307728772587</v>
      </c>
      <c r="F16" s="12">
        <f t="shared" si="6"/>
        <v>5.2643089322912422</v>
      </c>
      <c r="G16" s="13">
        <f t="shared" si="7"/>
        <v>8.3304776587666325</v>
      </c>
      <c r="H16" s="11">
        <f t="shared" si="8"/>
        <v>39.19292628423544</v>
      </c>
      <c r="J16" s="12">
        <f t="shared" si="9"/>
        <v>86.349599999999995</v>
      </c>
      <c r="K16" s="13">
        <f t="shared" si="10"/>
        <v>147.46471244321901</v>
      </c>
      <c r="AG16" s="30"/>
      <c r="AH16" s="20"/>
    </row>
    <row r="17" spans="1:37">
      <c r="A17" s="14" t="s">
        <v>17</v>
      </c>
      <c r="B17" s="15">
        <v>86.367800000000003</v>
      </c>
      <c r="C17" s="17">
        <v>147.2328</v>
      </c>
      <c r="E17" s="8">
        <f t="shared" si="5"/>
        <v>15.597193778843076</v>
      </c>
      <c r="F17" s="9">
        <f t="shared" si="6"/>
        <v>0.81240990594939089</v>
      </c>
      <c r="G17" s="10">
        <f t="shared" si="7"/>
        <v>15.618337415681154</v>
      </c>
      <c r="H17" s="8">
        <f t="shared" si="8"/>
        <v>2.9816666094866688</v>
      </c>
      <c r="J17" s="9">
        <f t="shared" si="9"/>
        <v>86.285399999999996</v>
      </c>
      <c r="K17" s="10">
        <f t="shared" si="10"/>
        <v>147.84968363557084</v>
      </c>
      <c r="AG17" s="30"/>
      <c r="AH17" s="20"/>
    </row>
    <row r="18" spans="1:37">
      <c r="A18" s="5" t="s">
        <v>18</v>
      </c>
      <c r="B18" s="6">
        <v>86.469399999999993</v>
      </c>
      <c r="C18" s="7">
        <v>147.279</v>
      </c>
      <c r="E18" s="11">
        <f t="shared" si="5"/>
        <v>11.270804252607553</v>
      </c>
      <c r="F18" s="12">
        <f t="shared" si="6"/>
        <v>0.31561252263825218</v>
      </c>
      <c r="G18" s="13">
        <f t="shared" si="7"/>
        <v>11.275222382066021</v>
      </c>
      <c r="H18" s="11">
        <f t="shared" si="8"/>
        <v>1.6040151765016237</v>
      </c>
      <c r="J18" s="12">
        <f t="shared" si="9"/>
        <v>86.508400000000009</v>
      </c>
      <c r="K18" s="13">
        <f t="shared" si="10"/>
        <v>147.3530488742681</v>
      </c>
      <c r="AF18" s="30"/>
      <c r="AG18" s="30"/>
      <c r="AH18" s="20"/>
    </row>
    <row r="19" spans="1:37">
      <c r="A19" s="14" t="s">
        <v>19</v>
      </c>
      <c r="B19" s="15">
        <v>86.572599999999994</v>
      </c>
      <c r="C19" s="17">
        <v>146.52500000000001</v>
      </c>
      <c r="E19" s="8">
        <f t="shared" si="5"/>
        <v>11.448297185350794</v>
      </c>
      <c r="F19" s="9">
        <f t="shared" si="6"/>
        <v>-5.0004902724781024</v>
      </c>
      <c r="G19" s="10">
        <f t="shared" si="7"/>
        <v>12.49273434478053</v>
      </c>
      <c r="H19" s="8">
        <f t="shared" si="8"/>
        <v>-23.595176158075226</v>
      </c>
      <c r="J19" s="9">
        <f t="shared" si="9"/>
        <v>86.570999999999984</v>
      </c>
      <c r="K19" s="10">
        <f t="shared" si="10"/>
        <v>147.3265671809047</v>
      </c>
      <c r="AF19" s="30"/>
      <c r="AG19" s="30"/>
      <c r="AH19" s="20"/>
    </row>
    <row r="20" spans="1:37">
      <c r="A20" s="5" t="s">
        <v>20</v>
      </c>
      <c r="B20" s="6">
        <v>86.651799999999994</v>
      </c>
      <c r="C20" s="7">
        <v>146.13640000000001</v>
      </c>
      <c r="E20" s="11">
        <f t="shared" si="5"/>
        <v>8.7859029792473518</v>
      </c>
      <c r="F20" s="12">
        <f t="shared" si="6"/>
        <v>-2.5177045981472341</v>
      </c>
      <c r="G20" s="13">
        <f t="shared" si="7"/>
        <v>9.1395255677895673</v>
      </c>
      <c r="H20" s="11">
        <f t="shared" si="8"/>
        <v>-15.990282571544402</v>
      </c>
      <c r="J20" s="12">
        <f>(2*ASIN(E19/(2*6356))*(180/PI())) +B19</f>
        <v>86.675799999999995</v>
      </c>
      <c r="K20" s="13">
        <f t="shared" si="10"/>
        <v>145.74761917513169</v>
      </c>
      <c r="AF20" s="30"/>
      <c r="AG20" s="30"/>
      <c r="AH20" s="20"/>
    </row>
    <row r="21" spans="1:37">
      <c r="A21" s="14" t="s">
        <v>21</v>
      </c>
      <c r="B21" s="15">
        <v>86.719800000000006</v>
      </c>
      <c r="C21" s="17">
        <v>145.7782</v>
      </c>
      <c r="E21" s="8">
        <f t="shared" si="5"/>
        <v>7.5434522107386046</v>
      </c>
      <c r="F21" s="9">
        <f t="shared" si="6"/>
        <v>-2.2736654165790973</v>
      </c>
      <c r="G21" s="10">
        <f t="shared" si="7"/>
        <v>7.8786563373613996</v>
      </c>
      <c r="H21" s="8">
        <f t="shared" si="8"/>
        <v>-16.773286642063397</v>
      </c>
      <c r="J21" s="9">
        <f t="shared" si="9"/>
        <v>86.730999999999995</v>
      </c>
      <c r="K21" s="10">
        <f t="shared" si="10"/>
        <v>145.73839571253779</v>
      </c>
      <c r="AF21" s="30"/>
      <c r="AG21" s="30"/>
      <c r="AH21" s="20"/>
    </row>
    <row r="22" spans="1:37">
      <c r="A22" s="5" t="s">
        <v>22</v>
      </c>
      <c r="B22" s="6">
        <v>86.738399999999999</v>
      </c>
      <c r="C22" s="7">
        <v>144.77199999999999</v>
      </c>
      <c r="E22" s="11">
        <f t="shared" si="5"/>
        <v>2.0633561579145399</v>
      </c>
      <c r="F22" s="12">
        <f t="shared" si="6"/>
        <v>-6.3505811733761455</v>
      </c>
      <c r="G22" s="13">
        <f t="shared" si="7"/>
        <v>6.6773737258029371</v>
      </c>
      <c r="H22" s="11">
        <f t="shared" si="8"/>
        <v>-72.000593667650477</v>
      </c>
      <c r="J22" s="12">
        <f t="shared" si="9"/>
        <v>86.787800000000018</v>
      </c>
      <c r="K22" s="13">
        <f t="shared" si="10"/>
        <v>145.41242533440771</v>
      </c>
      <c r="AF22" s="30"/>
      <c r="AG22" s="30"/>
      <c r="AH22" s="20"/>
    </row>
    <row r="23" spans="1:37">
      <c r="J23" s="9">
        <f t="shared" si="9"/>
        <v>86.756999999999991</v>
      </c>
      <c r="K23" s="10">
        <f t="shared" si="10"/>
        <v>143.76003507796949</v>
      </c>
      <c r="AF23" s="30"/>
      <c r="AG23" s="30"/>
      <c r="AH23" s="20"/>
    </row>
    <row r="24" spans="1:37">
      <c r="J24" s="25"/>
      <c r="K24" s="25"/>
      <c r="AF24" s="30"/>
      <c r="AG24" s="30"/>
      <c r="AH24" s="20"/>
    </row>
    <row r="25" spans="1:37">
      <c r="A25" t="s">
        <v>89</v>
      </c>
      <c r="B25" t="s">
        <v>1</v>
      </c>
      <c r="C25" t="s">
        <v>2</v>
      </c>
      <c r="E25" s="20" t="s">
        <v>24</v>
      </c>
      <c r="F25" s="20" t="s">
        <v>25</v>
      </c>
      <c r="G25" s="20" t="s">
        <v>26</v>
      </c>
      <c r="H25" s="4" t="s">
        <v>27</v>
      </c>
      <c r="J25" t="s">
        <v>28</v>
      </c>
      <c r="K25" t="s">
        <v>29</v>
      </c>
      <c r="AF25" s="30"/>
      <c r="AG25" s="30"/>
      <c r="AH25" s="20"/>
    </row>
    <row r="26" spans="1:37">
      <c r="A26" s="1" t="s">
        <v>3</v>
      </c>
      <c r="B26" s="1">
        <v>85.601799999999997</v>
      </c>
      <c r="C26" s="1">
        <v>150.0076</v>
      </c>
      <c r="AF26" s="30"/>
      <c r="AG26" s="30"/>
      <c r="AH26" s="20"/>
    </row>
    <row r="27" spans="1:37">
      <c r="A27" s="1" t="s">
        <v>30</v>
      </c>
      <c r="B27" s="1">
        <v>85.614599999999996</v>
      </c>
      <c r="C27" s="1">
        <v>149.9838</v>
      </c>
      <c r="E27">
        <f>2*6356*SIN(((B27-B26)*PI()/180)/2)</f>
        <v>1.4199440259335621</v>
      </c>
      <c r="F27">
        <f>2*6356*COS(B27*PI()/180)*SIN(((C27-C26)*PI()/180)/2)</f>
        <v>-0.20188342669245682</v>
      </c>
      <c r="G27">
        <f>SQRT(E27^2+F27^2)</f>
        <v>1.4342238161310461</v>
      </c>
      <c r="H27">
        <f>ATAN(F27/E27)*180/PI()</f>
        <v>-8.0919105706797545</v>
      </c>
      <c r="AF27" s="27"/>
      <c r="AG27" s="27" t="s">
        <v>100</v>
      </c>
      <c r="AH27" t="s">
        <v>101</v>
      </c>
      <c r="AI27" t="s">
        <v>102</v>
      </c>
      <c r="AJ27" t="s">
        <v>103</v>
      </c>
      <c r="AK27" t="s">
        <v>104</v>
      </c>
    </row>
    <row r="28" spans="1:37">
      <c r="A28" s="1" t="s">
        <v>31</v>
      </c>
      <c r="B28" s="1">
        <v>85.624799999999993</v>
      </c>
      <c r="C28" s="1">
        <v>149.92699999999999</v>
      </c>
      <c r="E28">
        <f t="shared" ref="E28:E91" si="11">2*6356*SIN(((B28-B27)*PI()/180)/2)</f>
        <v>1.1315178965244874</v>
      </c>
      <c r="F28">
        <f t="shared" ref="F28:F91" si="12">2*6356*COS(B28*PI()/180)*SIN(((C28-C27)*PI()/180)/2)</f>
        <v>-0.48068735842280802</v>
      </c>
      <c r="G28">
        <f t="shared" ref="G28:G91" si="13">SQRT(E28^2+F28^2)</f>
        <v>1.2293872810073714</v>
      </c>
      <c r="H28">
        <f t="shared" ref="H28:H91" si="14">ATAN(F28/E28)*180/PI()</f>
        <v>-23.016581264948393</v>
      </c>
      <c r="J28">
        <f>(2*ASIN(E27/(2*6356))*(180/PI())) +B27</f>
        <v>85.627399999999994</v>
      </c>
      <c r="K28">
        <f>(2*ASIN(F27/(2*6356*COS(J28*PI()/180)))*(180/PI())) +C27</f>
        <v>149.95993046568407</v>
      </c>
      <c r="T28" s="1" t="s">
        <v>31</v>
      </c>
      <c r="U28" s="1">
        <v>85.614599999999996</v>
      </c>
      <c r="V28" s="1">
        <v>149.9838</v>
      </c>
      <c r="W28" s="1">
        <v>85.624799999999993</v>
      </c>
      <c r="X28" s="1">
        <v>149.92699999999999</v>
      </c>
      <c r="Y28" s="26">
        <f>SQRT((2*6356*SIN(((W28-U28)*PI()/180)/2))^2+(2*6356*COS(W28*PI()/180)*SIN(((X28-V28)*PI()/180)/2))^2)</f>
        <v>1.2293872810073714</v>
      </c>
      <c r="Z28" s="30"/>
      <c r="AA28" s="30">
        <v>85.627399999999994</v>
      </c>
      <c r="AB28" s="30">
        <v>149.95993046568407</v>
      </c>
      <c r="AC28" s="30">
        <f>SQRT((2*6356*SIN(((AA28-U28)*PI()/180)/2))^2+(2*6356*COS(AA28*PI()/180)*SIN(((AB28-V28)*PI()/180)/2))^2)</f>
        <v>1.4342238161310557</v>
      </c>
      <c r="AD28" s="30"/>
      <c r="AE28" s="30">
        <f>AC28-Y28</f>
        <v>0.20483653512368427</v>
      </c>
      <c r="AF28" s="27"/>
      <c r="AG28" s="27">
        <f>SUM(AE28:AE104)/(104/28)</f>
        <v>0.14803006939498464</v>
      </c>
      <c r="AH28">
        <f>(AG28-AE28)^2</f>
        <v>3.2269745485859255E-3</v>
      </c>
      <c r="AI28">
        <f>SQRT(SUM(AH28:AH104)/(104-28))</f>
        <v>0.70730594402461855</v>
      </c>
      <c r="AJ28">
        <f>AG28+AI28</f>
        <v>0.85533601341960319</v>
      </c>
      <c r="AK28">
        <f>AG28-AI28</f>
        <v>-0.55927587462963391</v>
      </c>
    </row>
    <row r="29" spans="1:37">
      <c r="A29" s="1" t="s">
        <v>32</v>
      </c>
      <c r="B29" s="1">
        <v>85.637200000000007</v>
      </c>
      <c r="C29" s="1">
        <v>149.8698</v>
      </c>
      <c r="E29">
        <f t="shared" si="11"/>
        <v>1.3755707753008029</v>
      </c>
      <c r="F29">
        <f t="shared" si="12"/>
        <v>-0.48270319973196713</v>
      </c>
      <c r="G29">
        <f t="shared" si="13"/>
        <v>1.4578056581359298</v>
      </c>
      <c r="H29">
        <f t="shared" si="14"/>
        <v>-19.336543697049397</v>
      </c>
      <c r="J29">
        <f t="shared" ref="J29:J92" si="15">(2*ASIN(E28/(2*6356))*(180/PI())) +B28</f>
        <v>85.634999999999991</v>
      </c>
      <c r="K29">
        <f t="shared" ref="K29:K92" si="16">(2*ASIN(F28/(2*6356*COS(J29*PI()/180)))*(180/PI())) +C28</f>
        <v>149.87006752924992</v>
      </c>
      <c r="T29" s="1" t="s">
        <v>32</v>
      </c>
      <c r="U29" s="1">
        <v>85.624799999999993</v>
      </c>
      <c r="V29" s="1">
        <v>149.92699999999999</v>
      </c>
      <c r="W29" s="1">
        <v>85.637200000000007</v>
      </c>
      <c r="X29" s="1">
        <v>149.8698</v>
      </c>
      <c r="Y29" s="26">
        <f t="shared" ref="Y29:Y92" si="17">SQRT((2*6356*SIN(((W29-U29)*PI()/180)/2))^2+(2*6356*COS(W29*PI()/180)*SIN(((X29-V29)*PI()/180)/2))^2)</f>
        <v>1.4578056581359298</v>
      </c>
      <c r="Z29" s="30"/>
      <c r="AA29" s="30">
        <v>85.634999999999991</v>
      </c>
      <c r="AB29" s="30">
        <v>149.87006752924992</v>
      </c>
      <c r="AC29" s="30">
        <f t="shared" ref="AC29:AC92" si="18">SQRT((2*6356*SIN(((AA29-U29)*PI()/180)/2))^2+(2*6356*COS(AA29*PI()/180)*SIN(((AB29-V29)*PI()/180)/2))^2)</f>
        <v>1.2293872810073476</v>
      </c>
      <c r="AD29" s="30"/>
      <c r="AE29" s="30">
        <f t="shared" ref="AE29:AE92" si="19">AC29-Y29</f>
        <v>-0.22841837712858215</v>
      </c>
      <c r="AF29" s="27"/>
      <c r="AG29" s="27">
        <v>0.14803006899999999</v>
      </c>
      <c r="AH29">
        <f t="shared" ref="AH29:AH92" si="20">(AG29-AE29)^2</f>
        <v>0.14171343259262401</v>
      </c>
    </row>
    <row r="30" spans="1:37">
      <c r="A30" s="1" t="s">
        <v>4</v>
      </c>
      <c r="B30" s="1">
        <v>85.6494</v>
      </c>
      <c r="C30" s="1">
        <v>149.8064</v>
      </c>
      <c r="E30">
        <f t="shared" si="11"/>
        <v>1.353384149974951</v>
      </c>
      <c r="F30">
        <f t="shared" si="12"/>
        <v>-0.53353092624039977</v>
      </c>
      <c r="G30">
        <f t="shared" si="13"/>
        <v>1.4547521804961696</v>
      </c>
      <c r="H30">
        <f t="shared" si="14"/>
        <v>-21.515344322213615</v>
      </c>
      <c r="J30">
        <f t="shared" si="15"/>
        <v>85.649600000000021</v>
      </c>
      <c r="K30">
        <f t="shared" si="16"/>
        <v>149.81243727688059</v>
      </c>
      <c r="T30" s="1" t="s">
        <v>4</v>
      </c>
      <c r="U30" s="1">
        <v>85.637200000000007</v>
      </c>
      <c r="V30" s="1">
        <v>149.8698</v>
      </c>
      <c r="W30" s="1">
        <v>85.6494</v>
      </c>
      <c r="X30" s="1">
        <v>149.8064</v>
      </c>
      <c r="Y30" s="26">
        <f t="shared" si="17"/>
        <v>1.4547521804961696</v>
      </c>
      <c r="Z30" s="30"/>
      <c r="AA30" s="30">
        <v>85.649600000000021</v>
      </c>
      <c r="AB30" s="30">
        <v>149.81243727688059</v>
      </c>
      <c r="AC30" s="30">
        <f t="shared" si="18"/>
        <v>1.4578056581359689</v>
      </c>
      <c r="AD30" s="30"/>
      <c r="AE30" s="30">
        <f t="shared" si="19"/>
        <v>3.0534776397992403E-3</v>
      </c>
      <c r="AF30" s="27"/>
      <c r="AG30" s="27">
        <v>0.14803006899999999</v>
      </c>
      <c r="AH30">
        <f t="shared" si="20"/>
        <v>2.1018212042422633E-2</v>
      </c>
    </row>
    <row r="31" spans="1:37">
      <c r="A31" s="1" t="s">
        <v>33</v>
      </c>
      <c r="B31" s="1">
        <v>85.663799999999995</v>
      </c>
      <c r="C31" s="1">
        <v>149.77340000000001</v>
      </c>
      <c r="E31">
        <f t="shared" si="11"/>
        <v>1.5974370282924821</v>
      </c>
      <c r="F31">
        <f t="shared" si="12"/>
        <v>-0.27678796672193817</v>
      </c>
      <c r="G31">
        <f t="shared" si="13"/>
        <v>1.6212392290720026</v>
      </c>
      <c r="H31">
        <f t="shared" si="14"/>
        <v>-9.8300428768487418</v>
      </c>
      <c r="J31">
        <f t="shared" si="15"/>
        <v>85.661599999999993</v>
      </c>
      <c r="K31">
        <f t="shared" si="16"/>
        <v>149.74282205535602</v>
      </c>
      <c r="T31" s="1" t="s">
        <v>33</v>
      </c>
      <c r="U31" s="1">
        <v>85.6494</v>
      </c>
      <c r="V31" s="1">
        <v>149.8064</v>
      </c>
      <c r="W31" s="1">
        <v>85.663799999999995</v>
      </c>
      <c r="X31" s="1">
        <v>149.77340000000001</v>
      </c>
      <c r="Y31" s="26">
        <f t="shared" si="17"/>
        <v>1.6212392290720026</v>
      </c>
      <c r="Z31" s="30"/>
      <c r="AA31" s="30">
        <v>85.661599999999993</v>
      </c>
      <c r="AB31" s="30">
        <v>149.74282205535602</v>
      </c>
      <c r="AC31" s="30">
        <f t="shared" si="18"/>
        <v>1.4547521804961709</v>
      </c>
      <c r="AD31" s="30"/>
      <c r="AE31" s="30">
        <f t="shared" si="19"/>
        <v>-0.16648704857583163</v>
      </c>
      <c r="AF31" s="27"/>
      <c r="AG31" s="27">
        <v>0.14803006899999999</v>
      </c>
      <c r="AH31">
        <f t="shared" si="20"/>
        <v>9.8921017248209495E-2</v>
      </c>
    </row>
    <row r="32" spans="1:37">
      <c r="A32" s="1" t="s">
        <v>34</v>
      </c>
      <c r="B32" s="1">
        <v>85.676599999999993</v>
      </c>
      <c r="C32" s="1">
        <v>149.744</v>
      </c>
      <c r="E32">
        <f t="shared" si="11"/>
        <v>1.4199440259335621</v>
      </c>
      <c r="F32">
        <f t="shared" si="12"/>
        <v>-0.2458663846393058</v>
      </c>
      <c r="G32">
        <f t="shared" si="13"/>
        <v>1.4410729738219419</v>
      </c>
      <c r="H32">
        <f t="shared" si="14"/>
        <v>-9.8234863392510494</v>
      </c>
      <c r="J32">
        <f t="shared" si="15"/>
        <v>85.67819999999999</v>
      </c>
      <c r="K32">
        <f t="shared" si="16"/>
        <v>149.74029025546665</v>
      </c>
      <c r="T32" s="1" t="s">
        <v>34</v>
      </c>
      <c r="U32" s="1">
        <v>85.663799999999995</v>
      </c>
      <c r="V32" s="1">
        <v>149.77340000000001</v>
      </c>
      <c r="W32" s="1">
        <v>85.676599999999993</v>
      </c>
      <c r="X32" s="1">
        <v>149.744</v>
      </c>
      <c r="Y32" s="26">
        <f t="shared" si="17"/>
        <v>1.4410729738219419</v>
      </c>
      <c r="Z32" s="30"/>
      <c r="AA32" s="30">
        <v>85.67819999999999</v>
      </c>
      <c r="AB32" s="30">
        <v>149.74029025546665</v>
      </c>
      <c r="AC32" s="30">
        <f t="shared" si="18"/>
        <v>1.6212392290719955</v>
      </c>
      <c r="AD32" s="30"/>
      <c r="AE32" s="30">
        <f t="shared" si="19"/>
        <v>0.18016625525005359</v>
      </c>
      <c r="AF32" s="27"/>
      <c r="AG32" s="27">
        <v>0.14803006899999999</v>
      </c>
      <c r="AH32">
        <f t="shared" si="20"/>
        <v>1.0327344666981341E-3</v>
      </c>
    </row>
    <row r="33" spans="1:34">
      <c r="A33" s="1" t="s">
        <v>35</v>
      </c>
      <c r="B33" s="1">
        <v>85.69</v>
      </c>
      <c r="C33" s="1">
        <v>149.73480000000001</v>
      </c>
      <c r="E33">
        <f t="shared" si="11"/>
        <v>1.4865039018532444</v>
      </c>
      <c r="F33">
        <f t="shared" si="12"/>
        <v>-7.6699769726777486E-2</v>
      </c>
      <c r="G33">
        <f t="shared" si="13"/>
        <v>1.4884813418048146</v>
      </c>
      <c r="H33">
        <f t="shared" si="14"/>
        <v>-2.9536951940684504</v>
      </c>
      <c r="J33">
        <f t="shared" si="15"/>
        <v>85.689399999999992</v>
      </c>
      <c r="K33">
        <f t="shared" si="16"/>
        <v>149.7145128644361</v>
      </c>
      <c r="T33" s="1" t="s">
        <v>35</v>
      </c>
      <c r="U33" s="1">
        <v>85.676599999999993</v>
      </c>
      <c r="V33" s="1">
        <v>149.744</v>
      </c>
      <c r="W33" s="1">
        <v>85.69</v>
      </c>
      <c r="X33" s="1">
        <v>149.73480000000001</v>
      </c>
      <c r="Y33" s="26">
        <f t="shared" si="17"/>
        <v>1.4884813418048146</v>
      </c>
      <c r="Z33" s="30"/>
      <c r="AA33" s="30">
        <v>85.689399999999992</v>
      </c>
      <c r="AB33" s="30">
        <v>149.7145128644361</v>
      </c>
      <c r="AC33" s="30">
        <f t="shared" si="18"/>
        <v>1.4410729738219366</v>
      </c>
      <c r="AD33" s="30"/>
      <c r="AE33" s="30">
        <f t="shared" si="19"/>
        <v>-4.7408367982878064E-2</v>
      </c>
      <c r="AF33" s="27"/>
      <c r="AG33" s="27">
        <v>0.14803006899999999</v>
      </c>
      <c r="AH33">
        <f t="shared" si="20"/>
        <v>3.8196182650310398E-2</v>
      </c>
    </row>
    <row r="34" spans="1:34">
      <c r="A34" s="1" t="s">
        <v>5</v>
      </c>
      <c r="B34" s="1">
        <v>85.700599999999994</v>
      </c>
      <c r="C34" s="1">
        <v>149.7012</v>
      </c>
      <c r="E34">
        <f t="shared" si="11"/>
        <v>1.1758911472443172</v>
      </c>
      <c r="F34">
        <f t="shared" si="12"/>
        <v>-0.2794332611602387</v>
      </c>
      <c r="G34">
        <f t="shared" si="13"/>
        <v>1.2086368096372881</v>
      </c>
      <c r="H34">
        <f t="shared" si="14"/>
        <v>-13.367557140509078</v>
      </c>
      <c r="J34">
        <f t="shared" si="15"/>
        <v>85.703400000000002</v>
      </c>
      <c r="K34">
        <f t="shared" si="16"/>
        <v>149.72557136160123</v>
      </c>
      <c r="T34" s="1" t="s">
        <v>5</v>
      </c>
      <c r="U34" s="1">
        <v>85.69</v>
      </c>
      <c r="V34" s="1">
        <v>149.73480000000001</v>
      </c>
      <c r="W34" s="1">
        <v>85.700599999999994</v>
      </c>
      <c r="X34" s="1">
        <v>149.7012</v>
      </c>
      <c r="Y34" s="26">
        <f t="shared" si="17"/>
        <v>1.2086368096372881</v>
      </c>
      <c r="Z34" s="30"/>
      <c r="AA34" s="30">
        <v>85.703400000000002</v>
      </c>
      <c r="AB34" s="30">
        <v>149.72557136160123</v>
      </c>
      <c r="AC34" s="30">
        <f t="shared" si="18"/>
        <v>1.4884813418048204</v>
      </c>
      <c r="AD34" s="30"/>
      <c r="AE34" s="30">
        <f t="shared" si="19"/>
        <v>0.27984453216753225</v>
      </c>
      <c r="AF34" s="27"/>
      <c r="AG34" s="27">
        <v>0.14803006899999999</v>
      </c>
      <c r="AH34">
        <f t="shared" si="20"/>
        <v>1.7375052700144718E-2</v>
      </c>
    </row>
    <row r="35" spans="1:34">
      <c r="A35" s="1" t="s">
        <v>36</v>
      </c>
      <c r="B35" s="1">
        <v>85.714600000000004</v>
      </c>
      <c r="C35" s="1">
        <v>149.70959999999999</v>
      </c>
      <c r="E35">
        <f t="shared" si="11"/>
        <v>1.5530637777321734</v>
      </c>
      <c r="F35">
        <f t="shared" si="12"/>
        <v>6.96312638441339E-2</v>
      </c>
      <c r="G35">
        <f t="shared" si="13"/>
        <v>1.5546239450774779</v>
      </c>
      <c r="H35">
        <f t="shared" si="14"/>
        <v>2.5671241525434016</v>
      </c>
      <c r="J35">
        <f t="shared" si="15"/>
        <v>85.711199999999991</v>
      </c>
      <c r="K35">
        <f t="shared" si="16"/>
        <v>149.66751711152384</v>
      </c>
      <c r="T35" s="1" t="s">
        <v>36</v>
      </c>
      <c r="U35" s="1">
        <v>85.700599999999994</v>
      </c>
      <c r="V35" s="1">
        <v>149.7012</v>
      </c>
      <c r="W35" s="1">
        <v>85.714600000000004</v>
      </c>
      <c r="X35" s="1">
        <v>149.70959999999999</v>
      </c>
      <c r="Y35" s="26">
        <f t="shared" si="17"/>
        <v>1.5546239450774779</v>
      </c>
      <c r="Z35" s="30"/>
      <c r="AA35" s="30">
        <v>85.711199999999991</v>
      </c>
      <c r="AB35" s="30">
        <v>149.66751711152384</v>
      </c>
      <c r="AC35" s="30">
        <f t="shared" si="18"/>
        <v>1.2086368096372673</v>
      </c>
      <c r="AD35" s="30"/>
      <c r="AE35" s="30">
        <f t="shared" si="19"/>
        <v>-0.34598713544021065</v>
      </c>
      <c r="AG35" s="27">
        <v>0.14803006899999999</v>
      </c>
      <c r="AH35">
        <f t="shared" si="20"/>
        <v>0.24405299828292087</v>
      </c>
    </row>
    <row r="36" spans="1:34">
      <c r="A36" s="1" t="s">
        <v>37</v>
      </c>
      <c r="B36" s="1">
        <v>85.723600000000005</v>
      </c>
      <c r="C36" s="1">
        <v>149.65860000000001</v>
      </c>
      <c r="E36">
        <f t="shared" si="11"/>
        <v>0.99839814428443718</v>
      </c>
      <c r="F36">
        <f t="shared" si="12"/>
        <v>-0.42187501852751319</v>
      </c>
      <c r="G36">
        <f t="shared" si="13"/>
        <v>1.083871480281771</v>
      </c>
      <c r="H36">
        <f t="shared" si="14"/>
        <v>-22.906580297872907</v>
      </c>
      <c r="J36">
        <f t="shared" si="15"/>
        <v>85.728600000000014</v>
      </c>
      <c r="K36">
        <f t="shared" si="16"/>
        <v>149.71802748068203</v>
      </c>
      <c r="T36" s="1" t="s">
        <v>37</v>
      </c>
      <c r="U36" s="1">
        <v>85.714600000000004</v>
      </c>
      <c r="V36" s="1">
        <v>149.70959999999999</v>
      </c>
      <c r="W36" s="1">
        <v>85.723600000000005</v>
      </c>
      <c r="X36" s="1">
        <v>149.65860000000001</v>
      </c>
      <c r="Y36" s="26">
        <f t="shared" si="17"/>
        <v>1.083871480281771</v>
      </c>
      <c r="Z36" s="20"/>
      <c r="AA36" s="28">
        <v>85.728600000000014</v>
      </c>
      <c r="AB36" s="29">
        <v>149.71802748068203</v>
      </c>
      <c r="AC36" s="30">
        <f t="shared" si="18"/>
        <v>1.5546239450774753</v>
      </c>
      <c r="AD36" s="30"/>
      <c r="AE36" s="30">
        <f t="shared" si="19"/>
        <v>0.47075246479570421</v>
      </c>
      <c r="AG36" s="27">
        <v>0.14803006899999999</v>
      </c>
      <c r="AH36">
        <f t="shared" si="20"/>
        <v>0.10414974474811917</v>
      </c>
    </row>
    <row r="37" spans="1:34">
      <c r="A37" s="1" t="s">
        <v>38</v>
      </c>
      <c r="B37" s="1">
        <v>85.735200000000006</v>
      </c>
      <c r="C37" s="1">
        <v>149.6208</v>
      </c>
      <c r="E37">
        <f t="shared" si="11"/>
        <v>1.2868242739808129</v>
      </c>
      <c r="F37">
        <f t="shared" si="12"/>
        <v>-0.31183723677939212</v>
      </c>
      <c r="G37">
        <f t="shared" si="13"/>
        <v>1.3240691727959129</v>
      </c>
      <c r="H37">
        <f t="shared" si="14"/>
        <v>-13.621941480421942</v>
      </c>
      <c r="J37">
        <f t="shared" si="15"/>
        <v>85.732600000000005</v>
      </c>
      <c r="K37">
        <f t="shared" si="16"/>
        <v>149.60749263994637</v>
      </c>
      <c r="T37" s="1" t="s">
        <v>38</v>
      </c>
      <c r="U37" s="1">
        <v>85.723600000000005</v>
      </c>
      <c r="V37" s="1">
        <v>149.65860000000001</v>
      </c>
      <c r="W37" s="1">
        <v>85.735200000000006</v>
      </c>
      <c r="X37" s="1">
        <v>149.6208</v>
      </c>
      <c r="Y37" s="26">
        <f t="shared" si="17"/>
        <v>1.3240691727959129</v>
      </c>
      <c r="Z37" s="20"/>
      <c r="AA37" s="20">
        <v>85.732600000000005</v>
      </c>
      <c r="AB37" s="20">
        <v>149.60749263994637</v>
      </c>
      <c r="AC37" s="30">
        <f t="shared" si="18"/>
        <v>1.0838714802817695</v>
      </c>
      <c r="AD37" s="30"/>
      <c r="AE37" s="30">
        <f t="shared" si="19"/>
        <v>-0.24019769251414336</v>
      </c>
      <c r="AG37" s="27">
        <v>0.14803006899999999</v>
      </c>
      <c r="AH37">
        <f t="shared" si="20"/>
        <v>0.15072079481028255</v>
      </c>
    </row>
    <row r="38" spans="1:34">
      <c r="A38" s="1" t="s">
        <v>6</v>
      </c>
      <c r="B38" s="1">
        <v>85.743799999999993</v>
      </c>
      <c r="C38" s="1">
        <v>149.54740000000001</v>
      </c>
      <c r="E38">
        <f t="shared" si="11"/>
        <v>0.95402489351112607</v>
      </c>
      <c r="F38">
        <f t="shared" si="12"/>
        <v>-0.60430638915740564</v>
      </c>
      <c r="G38">
        <f t="shared" si="13"/>
        <v>1.1293138223786059</v>
      </c>
      <c r="H38">
        <f t="shared" si="14"/>
        <v>-32.351327787370302</v>
      </c>
      <c r="J38">
        <f t="shared" si="15"/>
        <v>85.746800000000007</v>
      </c>
      <c r="K38">
        <f t="shared" si="16"/>
        <v>149.5828970960651</v>
      </c>
      <c r="T38" s="1" t="s">
        <v>6</v>
      </c>
      <c r="U38" s="1">
        <v>85.735200000000006</v>
      </c>
      <c r="V38" s="1">
        <v>149.6208</v>
      </c>
      <c r="W38" s="1">
        <v>85.743799999999993</v>
      </c>
      <c r="X38" s="1">
        <v>149.54740000000001</v>
      </c>
      <c r="Y38" s="26">
        <f t="shared" si="17"/>
        <v>1.1293138223786059</v>
      </c>
      <c r="AA38">
        <v>85.746800000000007</v>
      </c>
      <c r="AB38" s="20">
        <v>149.5828970960651</v>
      </c>
      <c r="AC38" s="30">
        <f t="shared" si="18"/>
        <v>1.3240691727959082</v>
      </c>
      <c r="AD38" s="30"/>
      <c r="AE38" s="30">
        <f t="shared" si="19"/>
        <v>0.1947553504173023</v>
      </c>
      <c r="AG38" s="27">
        <v>0.14803006899999999</v>
      </c>
      <c r="AH38">
        <f t="shared" si="20"/>
        <v>2.1832519235260965E-3</v>
      </c>
    </row>
    <row r="39" spans="1:34">
      <c r="A39" s="1" t="s">
        <v>53</v>
      </c>
      <c r="B39" s="1">
        <v>85.757800000000003</v>
      </c>
      <c r="C39" s="1">
        <v>149.46639999999999</v>
      </c>
      <c r="E39">
        <f t="shared" si="11"/>
        <v>1.5530637777321734</v>
      </c>
      <c r="F39">
        <f t="shared" si="12"/>
        <v>-0.66468805617319004</v>
      </c>
      <c r="G39">
        <f t="shared" si="13"/>
        <v>1.6893245128521115</v>
      </c>
      <c r="H39">
        <f t="shared" si="14"/>
        <v>-23.170200103283062</v>
      </c>
      <c r="J39">
        <f t="shared" si="15"/>
        <v>85.75239999999998</v>
      </c>
      <c r="K39">
        <f t="shared" si="16"/>
        <v>149.47385166217887</v>
      </c>
      <c r="T39" s="1" t="s">
        <v>53</v>
      </c>
      <c r="U39" s="1">
        <v>85.743799999999993</v>
      </c>
      <c r="V39" s="1">
        <v>149.54740000000001</v>
      </c>
      <c r="W39" s="1">
        <v>85.757800000000003</v>
      </c>
      <c r="X39" s="1">
        <v>149.46639999999999</v>
      </c>
      <c r="Y39" s="26">
        <f t="shared" si="17"/>
        <v>1.6893245128521115</v>
      </c>
      <c r="AA39">
        <v>85.75239999999998</v>
      </c>
      <c r="AB39">
        <v>149.47385166217887</v>
      </c>
      <c r="AC39" s="30">
        <f t="shared" si="18"/>
        <v>1.129313822378611</v>
      </c>
      <c r="AD39" s="30"/>
      <c r="AE39" s="30">
        <f t="shared" si="19"/>
        <v>-0.56001069047350049</v>
      </c>
      <c r="AG39" s="27">
        <v>0.14803006899999999</v>
      </c>
      <c r="AH39">
        <f t="shared" si="20"/>
        <v>0.50132171707581141</v>
      </c>
    </row>
    <row r="40" spans="1:34">
      <c r="A40" s="1" t="s">
        <v>52</v>
      </c>
      <c r="B40" s="1">
        <v>85.768000000000001</v>
      </c>
      <c r="C40" s="1">
        <v>149.363</v>
      </c>
      <c r="E40">
        <f t="shared" si="11"/>
        <v>1.1315178965244874</v>
      </c>
      <c r="F40">
        <f t="shared" si="12"/>
        <v>-0.84646654482660433</v>
      </c>
      <c r="G40">
        <f t="shared" si="13"/>
        <v>1.4130953123076626</v>
      </c>
      <c r="H40">
        <f t="shared" si="14"/>
        <v>-36.799448357127936</v>
      </c>
      <c r="J40">
        <f t="shared" si="15"/>
        <v>85.771800000000013</v>
      </c>
      <c r="K40">
        <f t="shared" si="16"/>
        <v>149.38513229017673</v>
      </c>
      <c r="T40" s="1" t="s">
        <v>52</v>
      </c>
      <c r="U40" s="1">
        <v>85.757800000000003</v>
      </c>
      <c r="V40" s="1">
        <v>149.46639999999999</v>
      </c>
      <c r="W40" s="1">
        <v>85.768000000000001</v>
      </c>
      <c r="X40" s="1">
        <v>149.363</v>
      </c>
      <c r="Y40" s="26">
        <f t="shared" si="17"/>
        <v>1.4130953123076626</v>
      </c>
      <c r="AA40">
        <v>85.771800000000013</v>
      </c>
      <c r="AB40">
        <v>149.38513229017673</v>
      </c>
      <c r="AC40" s="30">
        <f t="shared" si="18"/>
        <v>1.6893245128521255</v>
      </c>
      <c r="AD40" s="30"/>
      <c r="AE40" s="30">
        <f t="shared" si="19"/>
        <v>0.27622920054446287</v>
      </c>
      <c r="AG40" s="27">
        <v>0.14803006899999999</v>
      </c>
      <c r="AH40">
        <f t="shared" si="20"/>
        <v>1.6435017328754499E-2</v>
      </c>
    </row>
    <row r="41" spans="1:34">
      <c r="A41" s="1" t="s">
        <v>51</v>
      </c>
      <c r="B41" s="1">
        <v>85.779399999999995</v>
      </c>
      <c r="C41" s="1">
        <v>149.2662</v>
      </c>
      <c r="E41">
        <f t="shared" si="11"/>
        <v>1.2646376486404527</v>
      </c>
      <c r="F41">
        <f t="shared" si="12"/>
        <v>-0.7903060104037769</v>
      </c>
      <c r="G41">
        <f t="shared" si="13"/>
        <v>1.4912719310840621</v>
      </c>
      <c r="H41">
        <f t="shared" si="14"/>
        <v>-32.002368839322465</v>
      </c>
      <c r="J41">
        <f t="shared" si="15"/>
        <v>85.778199999999998</v>
      </c>
      <c r="K41">
        <f t="shared" si="16"/>
        <v>149.25935063624033</v>
      </c>
      <c r="T41" s="1" t="s">
        <v>51</v>
      </c>
      <c r="U41" s="1">
        <v>85.768000000000001</v>
      </c>
      <c r="V41" s="1">
        <v>149.363</v>
      </c>
      <c r="W41" s="1">
        <v>85.779399999999995</v>
      </c>
      <c r="X41" s="1">
        <v>149.2662</v>
      </c>
      <c r="Y41" s="26">
        <f t="shared" si="17"/>
        <v>1.4912719310840621</v>
      </c>
      <c r="AA41">
        <v>85.778199999999998</v>
      </c>
      <c r="AB41">
        <v>149.25935063624033</v>
      </c>
      <c r="AC41" s="30">
        <f t="shared" si="18"/>
        <v>1.4130953123077272</v>
      </c>
      <c r="AD41" s="27"/>
      <c r="AE41" s="30">
        <f t="shared" si="19"/>
        <v>-7.8176618776334861E-2</v>
      </c>
      <c r="AG41" s="27">
        <v>0.14803006899999999</v>
      </c>
      <c r="AH41">
        <f t="shared" si="20"/>
        <v>5.116946559474024E-2</v>
      </c>
    </row>
    <row r="42" spans="1:34">
      <c r="A42" s="1" t="s">
        <v>7</v>
      </c>
      <c r="B42" s="1">
        <v>85.7864</v>
      </c>
      <c r="C42" s="1">
        <v>149.15620000000001</v>
      </c>
      <c r="E42">
        <f t="shared" si="11"/>
        <v>0.77653189031492553</v>
      </c>
      <c r="F42">
        <f t="shared" si="12"/>
        <v>-0.89658818305143839</v>
      </c>
      <c r="G42">
        <f t="shared" si="13"/>
        <v>1.186116413622015</v>
      </c>
      <c r="H42">
        <f t="shared" si="14"/>
        <v>-49.104277600261625</v>
      </c>
      <c r="J42">
        <f t="shared" si="15"/>
        <v>85.79079999999999</v>
      </c>
      <c r="K42">
        <f t="shared" si="16"/>
        <v>149.1691383050848</v>
      </c>
      <c r="T42" s="1" t="s">
        <v>7</v>
      </c>
      <c r="U42" s="1">
        <v>85.779399999999995</v>
      </c>
      <c r="V42" s="1">
        <v>149.2662</v>
      </c>
      <c r="W42" s="1">
        <v>85.7864</v>
      </c>
      <c r="X42" s="1">
        <v>149.15620000000001</v>
      </c>
      <c r="Y42" s="26">
        <f t="shared" si="17"/>
        <v>1.186116413622015</v>
      </c>
      <c r="AA42">
        <v>85.79079999999999</v>
      </c>
      <c r="AB42">
        <v>149.1691383050848</v>
      </c>
      <c r="AC42" s="30">
        <f t="shared" si="18"/>
        <v>1.4912719310841152</v>
      </c>
      <c r="AD42" s="27"/>
      <c r="AE42" s="30">
        <f t="shared" si="19"/>
        <v>0.30515551746210012</v>
      </c>
      <c r="AG42" s="27">
        <v>0.14803006899999999</v>
      </c>
      <c r="AH42">
        <f t="shared" si="20"/>
        <v>2.4688406554416086E-2</v>
      </c>
    </row>
    <row r="43" spans="1:34">
      <c r="A43" s="1" t="s">
        <v>50</v>
      </c>
      <c r="B43" s="1">
        <v>85.793000000000006</v>
      </c>
      <c r="C43" s="1">
        <v>149.04159999999999</v>
      </c>
      <c r="E43">
        <f t="shared" si="11"/>
        <v>0.73215863949047533</v>
      </c>
      <c r="F43">
        <f t="shared" si="12"/>
        <v>-0.9326213856098089</v>
      </c>
      <c r="G43">
        <f t="shared" si="13"/>
        <v>1.1856807843080293</v>
      </c>
      <c r="H43">
        <f t="shared" si="14"/>
        <v>-51.86615342096205</v>
      </c>
      <c r="J43">
        <f t="shared" si="15"/>
        <v>85.793400000000005</v>
      </c>
      <c r="K43">
        <f t="shared" si="16"/>
        <v>149.0460172840869</v>
      </c>
      <c r="T43" s="1" t="s">
        <v>50</v>
      </c>
      <c r="U43" s="1">
        <v>85.7864</v>
      </c>
      <c r="V43" s="1">
        <v>149.15620000000001</v>
      </c>
      <c r="W43" s="1">
        <v>85.793000000000006</v>
      </c>
      <c r="X43" s="1">
        <v>149.04159999999999</v>
      </c>
      <c r="Y43" s="26">
        <f t="shared" si="17"/>
        <v>1.1856807843080293</v>
      </c>
      <c r="AA43">
        <v>85.793400000000005</v>
      </c>
      <c r="AB43">
        <v>149.0460172840869</v>
      </c>
      <c r="AC43" s="30">
        <f t="shared" si="18"/>
        <v>1.186116413622067</v>
      </c>
      <c r="AD43" s="27"/>
      <c r="AE43" s="30">
        <f t="shared" si="19"/>
        <v>4.356293140377332E-4</v>
      </c>
      <c r="AG43" s="27">
        <v>0.14803006899999999</v>
      </c>
      <c r="AH43">
        <f t="shared" si="20"/>
        <v>2.1784118626213149E-2</v>
      </c>
    </row>
    <row r="44" spans="1:34">
      <c r="A44" s="1" t="s">
        <v>49</v>
      </c>
      <c r="B44" s="1">
        <v>85.796800000000005</v>
      </c>
      <c r="C44" s="1">
        <v>148.91839999999999</v>
      </c>
      <c r="E44">
        <f t="shared" si="11"/>
        <v>0.42154588349823202</v>
      </c>
      <c r="F44">
        <f t="shared" si="12"/>
        <v>-1.001704666913239</v>
      </c>
      <c r="G44">
        <f t="shared" si="13"/>
        <v>1.086790307101636</v>
      </c>
      <c r="H44">
        <f t="shared" si="14"/>
        <v>-67.177254128591173</v>
      </c>
      <c r="J44">
        <f t="shared" si="15"/>
        <v>85.799600000000012</v>
      </c>
      <c r="K44">
        <f t="shared" si="16"/>
        <v>148.92682025484268</v>
      </c>
      <c r="T44" s="1" t="s">
        <v>49</v>
      </c>
      <c r="U44" s="1">
        <v>85.793000000000006</v>
      </c>
      <c r="V44" s="1">
        <v>149.04159999999999</v>
      </c>
      <c r="W44" s="1">
        <v>85.796800000000005</v>
      </c>
      <c r="X44" s="1">
        <v>148.91839999999999</v>
      </c>
      <c r="Y44" s="26">
        <f t="shared" si="17"/>
        <v>1.086790307101636</v>
      </c>
      <c r="AA44">
        <v>85.799600000000012</v>
      </c>
      <c r="AB44">
        <v>148.92682025484268</v>
      </c>
      <c r="AC44" s="30">
        <f t="shared" si="18"/>
        <v>1.1856807843080666</v>
      </c>
      <c r="AD44" s="27"/>
      <c r="AE44" s="30">
        <f t="shared" si="19"/>
        <v>9.8890477206430516E-2</v>
      </c>
      <c r="AG44" s="27">
        <v>0.14803006899999999</v>
      </c>
      <c r="AH44">
        <f t="shared" si="20"/>
        <v>2.4146994816386402E-3</v>
      </c>
    </row>
    <row r="45" spans="1:34">
      <c r="A45" s="1" t="s">
        <v>48</v>
      </c>
      <c r="B45" s="1">
        <v>85.800200000000004</v>
      </c>
      <c r="C45" s="1">
        <v>148.8066</v>
      </c>
      <c r="E45">
        <f t="shared" si="11"/>
        <v>0.37717263261755152</v>
      </c>
      <c r="F45">
        <f t="shared" si="12"/>
        <v>-0.90828050254321502</v>
      </c>
      <c r="G45">
        <f t="shared" si="13"/>
        <v>0.9834798757960479</v>
      </c>
      <c r="H45">
        <f t="shared" si="14"/>
        <v>-67.448839073807122</v>
      </c>
      <c r="J45">
        <f t="shared" si="15"/>
        <v>85.800600000000003</v>
      </c>
      <c r="K45">
        <f t="shared" si="16"/>
        <v>148.79508871733191</v>
      </c>
      <c r="T45" s="1" t="s">
        <v>48</v>
      </c>
      <c r="U45" s="1">
        <v>85.796800000000005</v>
      </c>
      <c r="V45" s="1">
        <v>148.91839999999999</v>
      </c>
      <c r="W45" s="1">
        <v>85.800200000000004</v>
      </c>
      <c r="X45" s="1">
        <v>148.8066</v>
      </c>
      <c r="Y45" s="26">
        <f t="shared" si="17"/>
        <v>0.9834798757960479</v>
      </c>
      <c r="AA45">
        <v>85.800600000000003</v>
      </c>
      <c r="AB45">
        <v>148.79508871733191</v>
      </c>
      <c r="AC45" s="30">
        <f t="shared" si="18"/>
        <v>1.0867903071017411</v>
      </c>
      <c r="AD45" s="27"/>
      <c r="AE45" s="30">
        <f t="shared" si="19"/>
        <v>0.10331043130569317</v>
      </c>
      <c r="AG45" s="27">
        <v>0.14803006899999999</v>
      </c>
      <c r="AH45">
        <f t="shared" si="20"/>
        <v>1.9998459955100668E-3</v>
      </c>
    </row>
    <row r="46" spans="1:34">
      <c r="A46" s="1" t="s">
        <v>8</v>
      </c>
      <c r="B46" s="1">
        <v>85.801599999999993</v>
      </c>
      <c r="C46" s="1">
        <v>148.68539999999999</v>
      </c>
      <c r="E46">
        <f t="shared" si="11"/>
        <v>0.15530637815444967</v>
      </c>
      <c r="F46">
        <f t="shared" si="12"/>
        <v>-0.98431988624623179</v>
      </c>
      <c r="G46">
        <f t="shared" si="13"/>
        <v>0.99649671828624076</v>
      </c>
      <c r="H46">
        <f t="shared" si="14"/>
        <v>-81.033765577425044</v>
      </c>
      <c r="J46">
        <f t="shared" si="15"/>
        <v>85.803600000000003</v>
      </c>
      <c r="K46">
        <f t="shared" si="16"/>
        <v>148.69470957979087</v>
      </c>
      <c r="T46" s="1" t="s">
        <v>8</v>
      </c>
      <c r="U46" s="1">
        <v>85.800200000000004</v>
      </c>
      <c r="V46" s="1">
        <v>148.8066</v>
      </c>
      <c r="W46" s="1">
        <v>85.801599999999993</v>
      </c>
      <c r="X46" s="1">
        <v>148.68539999999999</v>
      </c>
      <c r="Y46" s="26">
        <f t="shared" si="17"/>
        <v>0.99649671828624076</v>
      </c>
      <c r="AA46">
        <v>85.803600000000003</v>
      </c>
      <c r="AB46">
        <v>148.69470957979087</v>
      </c>
      <c r="AC46" s="30">
        <f t="shared" si="18"/>
        <v>0.983479875796061</v>
      </c>
      <c r="AD46" s="27"/>
      <c r="AE46" s="30">
        <f t="shared" si="19"/>
        <v>-1.3016842490179759E-2</v>
      </c>
      <c r="AG46" s="27">
        <v>0.14803006899999999</v>
      </c>
      <c r="AH46">
        <f t="shared" si="20"/>
        <v>2.593610770052579E-2</v>
      </c>
    </row>
    <row r="47" spans="1:34">
      <c r="A47" s="1" t="s">
        <v>47</v>
      </c>
      <c r="B47" s="1">
        <v>85.799800000000005</v>
      </c>
      <c r="C47" s="1">
        <v>148.53980000000001</v>
      </c>
      <c r="E47">
        <f t="shared" si="11"/>
        <v>-0.19967962905270215</v>
      </c>
      <c r="F47">
        <f t="shared" si="12"/>
        <v>-1.1829892613498991</v>
      </c>
      <c r="G47">
        <f t="shared" si="13"/>
        <v>1.1997231125254713</v>
      </c>
      <c r="H47">
        <f t="shared" si="14"/>
        <v>80.419213491399958</v>
      </c>
      <c r="J47">
        <f t="shared" si="15"/>
        <v>85.802999999999983</v>
      </c>
      <c r="K47">
        <f t="shared" si="16"/>
        <v>148.56415964348</v>
      </c>
      <c r="T47" s="1" t="s">
        <v>47</v>
      </c>
      <c r="U47" s="1">
        <v>85.801599999999993</v>
      </c>
      <c r="V47" s="1">
        <v>148.68539999999999</v>
      </c>
      <c r="W47" s="1">
        <v>85.799800000000005</v>
      </c>
      <c r="X47" s="1">
        <v>148.53980000000001</v>
      </c>
      <c r="Y47" s="26">
        <f t="shared" si="17"/>
        <v>1.1997231125254713</v>
      </c>
      <c r="AA47">
        <v>85.802999999999983</v>
      </c>
      <c r="AB47">
        <v>148.56415964348</v>
      </c>
      <c r="AC47" s="30">
        <f t="shared" si="18"/>
        <v>0.99649671828627595</v>
      </c>
      <c r="AD47" s="27"/>
      <c r="AE47" s="30">
        <f t="shared" si="19"/>
        <v>-0.20322639423919531</v>
      </c>
      <c r="AG47" s="27">
        <v>0.14803006899999999</v>
      </c>
      <c r="AH47">
        <f t="shared" si="20"/>
        <v>0.12338110296730816</v>
      </c>
    </row>
    <row r="48" spans="1:34">
      <c r="A48" s="1" t="s">
        <v>46</v>
      </c>
      <c r="B48" s="1">
        <v>85.784000000000006</v>
      </c>
      <c r="C48" s="1">
        <v>148.2724</v>
      </c>
      <c r="E48">
        <f t="shared" si="11"/>
        <v>-1.7527434051030395</v>
      </c>
      <c r="F48">
        <f t="shared" si="12"/>
        <v>-2.1807619026981047</v>
      </c>
      <c r="G48">
        <f t="shared" si="13"/>
        <v>2.797826284884688</v>
      </c>
      <c r="H48">
        <f t="shared" si="14"/>
        <v>51.210121412458996</v>
      </c>
      <c r="J48">
        <f t="shared" si="15"/>
        <v>85.798000000000016</v>
      </c>
      <c r="K48">
        <f t="shared" si="16"/>
        <v>148.3942622585441</v>
      </c>
      <c r="T48" s="1" t="s">
        <v>46</v>
      </c>
      <c r="U48" s="1">
        <v>85.799800000000005</v>
      </c>
      <c r="V48" s="1">
        <v>148.53980000000001</v>
      </c>
      <c r="W48" s="1">
        <v>85.784000000000006</v>
      </c>
      <c r="X48" s="1">
        <v>148.2724</v>
      </c>
      <c r="Y48" s="26">
        <f t="shared" si="17"/>
        <v>2.797826284884688</v>
      </c>
      <c r="AA48">
        <v>85.798000000000016</v>
      </c>
      <c r="AB48">
        <v>148.3942622585441</v>
      </c>
      <c r="AC48" s="30">
        <f t="shared" si="18"/>
        <v>1.1997231125254006</v>
      </c>
      <c r="AD48" s="27"/>
      <c r="AE48" s="30">
        <f t="shared" si="19"/>
        <v>-1.5981031723592873</v>
      </c>
      <c r="AG48" s="27">
        <v>0.14803006899999999</v>
      </c>
      <c r="AH48">
        <f t="shared" si="20"/>
        <v>3.0489812965798913</v>
      </c>
    </row>
    <row r="49" spans="1:34">
      <c r="A49" s="1" t="s">
        <v>45</v>
      </c>
      <c r="B49" s="1">
        <v>85.758600000000001</v>
      </c>
      <c r="C49" s="1">
        <v>147.8946</v>
      </c>
      <c r="E49">
        <f t="shared" si="11"/>
        <v>-2.8177014092491235</v>
      </c>
      <c r="F49">
        <f t="shared" si="12"/>
        <v>-3.0996474546464898</v>
      </c>
      <c r="G49">
        <f t="shared" si="13"/>
        <v>4.1889444463708223</v>
      </c>
      <c r="H49">
        <f t="shared" si="14"/>
        <v>47.727929442004211</v>
      </c>
      <c r="J49">
        <f t="shared" si="15"/>
        <v>85.768200000000007</v>
      </c>
      <c r="K49">
        <f t="shared" si="16"/>
        <v>148.00599657008706</v>
      </c>
      <c r="T49" s="1" t="s">
        <v>45</v>
      </c>
      <c r="U49" s="1">
        <v>85.784000000000006</v>
      </c>
      <c r="V49" s="1">
        <v>148.2724</v>
      </c>
      <c r="W49" s="1">
        <v>85.758600000000001</v>
      </c>
      <c r="X49" s="1">
        <v>147.8946</v>
      </c>
      <c r="Y49" s="26">
        <f t="shared" si="17"/>
        <v>4.1889444463708223</v>
      </c>
      <c r="AA49">
        <v>85.768200000000007</v>
      </c>
      <c r="AB49">
        <v>148.00599657008706</v>
      </c>
      <c r="AC49" s="30">
        <f t="shared" si="18"/>
        <v>2.79782628488466</v>
      </c>
      <c r="AE49" s="30">
        <f t="shared" si="19"/>
        <v>-1.3911181614861623</v>
      </c>
      <c r="AG49" s="27">
        <v>0.14803006899999999</v>
      </c>
      <c r="AH49">
        <f t="shared" si="20"/>
        <v>2.3689772754086849</v>
      </c>
    </row>
    <row r="50" spans="1:34">
      <c r="A50" s="1" t="s">
        <v>9</v>
      </c>
      <c r="B50" s="1">
        <v>85.731800000000007</v>
      </c>
      <c r="C50" s="1">
        <v>147.46279999999999</v>
      </c>
      <c r="E50">
        <f t="shared" si="11"/>
        <v>-2.9730077833780482</v>
      </c>
      <c r="F50">
        <f t="shared" si="12"/>
        <v>-3.5650304509976252</v>
      </c>
      <c r="G50">
        <f t="shared" si="13"/>
        <v>4.6420057514577451</v>
      </c>
      <c r="H50">
        <f t="shared" si="14"/>
        <v>50.17405122889312</v>
      </c>
      <c r="J50">
        <f t="shared" si="15"/>
        <v>85.733199999999997</v>
      </c>
      <c r="K50">
        <f t="shared" si="16"/>
        <v>147.51904490642497</v>
      </c>
      <c r="T50" s="1" t="s">
        <v>9</v>
      </c>
      <c r="U50" s="1">
        <v>85.758600000000001</v>
      </c>
      <c r="V50" s="1">
        <v>147.8946</v>
      </c>
      <c r="W50" s="1">
        <v>85.731800000000007</v>
      </c>
      <c r="X50" s="1">
        <v>147.46279999999999</v>
      </c>
      <c r="Y50" s="26">
        <f t="shared" si="17"/>
        <v>4.6420057514577451</v>
      </c>
      <c r="AA50">
        <v>85.733199999999997</v>
      </c>
      <c r="AB50">
        <v>147.51904490642497</v>
      </c>
      <c r="AC50" s="30">
        <f t="shared" si="18"/>
        <v>4.1889444463708161</v>
      </c>
      <c r="AE50" s="30">
        <f t="shared" si="19"/>
        <v>-0.45306130508692899</v>
      </c>
      <c r="AG50" s="27">
        <v>0.14803006899999999</v>
      </c>
      <c r="AH50">
        <f t="shared" si="20"/>
        <v>0.36131084000171243</v>
      </c>
    </row>
    <row r="51" spans="1:34">
      <c r="A51" s="1" t="s">
        <v>44</v>
      </c>
      <c r="B51" s="1">
        <v>85.709199999999996</v>
      </c>
      <c r="C51" s="1">
        <v>146.9828</v>
      </c>
      <c r="E51">
        <f t="shared" si="11"/>
        <v>-2.5070886597511475</v>
      </c>
      <c r="F51">
        <f t="shared" si="12"/>
        <v>-3.9839221638618558</v>
      </c>
      <c r="G51">
        <f t="shared" si="13"/>
        <v>4.7071360035123835</v>
      </c>
      <c r="H51">
        <f t="shared" si="14"/>
        <v>57.81772644047652</v>
      </c>
      <c r="J51">
        <f t="shared" si="15"/>
        <v>85.705000000000013</v>
      </c>
      <c r="K51">
        <f t="shared" si="16"/>
        <v>147.03368936265187</v>
      </c>
      <c r="T51" s="1" t="s">
        <v>44</v>
      </c>
      <c r="U51" s="1">
        <v>85.731800000000007</v>
      </c>
      <c r="V51" s="1">
        <v>147.46279999999999</v>
      </c>
      <c r="W51" s="1">
        <v>85.709199999999996</v>
      </c>
      <c r="X51" s="1">
        <v>146.9828</v>
      </c>
      <c r="Y51" s="26">
        <f t="shared" si="17"/>
        <v>4.7071360035123835</v>
      </c>
      <c r="AA51">
        <v>85.705000000000013</v>
      </c>
      <c r="AB51">
        <v>147.03368936265187</v>
      </c>
      <c r="AC51" s="30">
        <f t="shared" si="18"/>
        <v>4.6420057514576545</v>
      </c>
      <c r="AE51" s="30">
        <f t="shared" si="19"/>
        <v>-6.5130252054728999E-2</v>
      </c>
      <c r="AG51" s="27">
        <v>0.14803006899999999</v>
      </c>
      <c r="AH51">
        <f t="shared" si="20"/>
        <v>4.5437322472155137E-2</v>
      </c>
    </row>
    <row r="52" spans="1:34">
      <c r="A52" s="1" t="s">
        <v>43</v>
      </c>
      <c r="B52" s="1">
        <v>85.691999999999993</v>
      </c>
      <c r="C52" s="1">
        <v>146.49940000000001</v>
      </c>
      <c r="E52">
        <f t="shared" si="11"/>
        <v>-1.9080497816519781</v>
      </c>
      <c r="F52">
        <f t="shared" si="12"/>
        <v>-4.0281941632639402</v>
      </c>
      <c r="G52">
        <f t="shared" si="13"/>
        <v>4.4572415445223337</v>
      </c>
      <c r="H52">
        <f t="shared" si="14"/>
        <v>64.654314189741868</v>
      </c>
      <c r="J52">
        <f t="shared" si="15"/>
        <v>85.686599999999984</v>
      </c>
      <c r="K52">
        <f t="shared" si="16"/>
        <v>146.5053102522518</v>
      </c>
      <c r="T52" s="1" t="s">
        <v>43</v>
      </c>
      <c r="U52" s="1">
        <v>85.709199999999996</v>
      </c>
      <c r="V52" s="1">
        <v>146.9828</v>
      </c>
      <c r="W52" s="1">
        <v>85.691999999999993</v>
      </c>
      <c r="X52" s="1">
        <v>146.49940000000001</v>
      </c>
      <c r="Y52" s="26">
        <f t="shared" si="17"/>
        <v>4.4572415445223337</v>
      </c>
      <c r="AA52">
        <v>85.686599999999984</v>
      </c>
      <c r="AB52">
        <v>146.5053102522518</v>
      </c>
      <c r="AC52" s="30">
        <f t="shared" si="18"/>
        <v>4.7071360035123195</v>
      </c>
      <c r="AE52" s="30">
        <f t="shared" si="19"/>
        <v>0.24989445898998586</v>
      </c>
      <c r="AG52" s="27">
        <v>0.14803006899999999</v>
      </c>
      <c r="AH52">
        <f t="shared" si="20"/>
        <v>1.0376353948031934E-2</v>
      </c>
    </row>
    <row r="53" spans="1:34">
      <c r="A53" s="1" t="s">
        <v>42</v>
      </c>
      <c r="B53" s="1">
        <v>85.680800000000005</v>
      </c>
      <c r="C53" s="1">
        <v>146.0112</v>
      </c>
      <c r="E53">
        <f t="shared" si="11"/>
        <v>-1.24245102329624</v>
      </c>
      <c r="F53">
        <f t="shared" si="12"/>
        <v>-4.0787490693896133</v>
      </c>
      <c r="G53">
        <f t="shared" si="13"/>
        <v>4.2637868751072103</v>
      </c>
      <c r="H53">
        <f t="shared" si="14"/>
        <v>73.058440809095742</v>
      </c>
      <c r="J53">
        <f t="shared" si="15"/>
        <v>85.674799999999991</v>
      </c>
      <c r="K53">
        <f t="shared" si="16"/>
        <v>146.01791871437672</v>
      </c>
      <c r="T53" s="1" t="s">
        <v>42</v>
      </c>
      <c r="U53" s="1">
        <v>85.691999999999993</v>
      </c>
      <c r="V53" s="1">
        <v>146.49940000000001</v>
      </c>
      <c r="W53" s="1">
        <v>85.680800000000005</v>
      </c>
      <c r="X53" s="1">
        <v>146.0112</v>
      </c>
      <c r="Y53" s="26">
        <f t="shared" si="17"/>
        <v>4.2637868751072103</v>
      </c>
      <c r="AA53">
        <v>85.674799999999991</v>
      </c>
      <c r="AB53">
        <v>146.01791871437672</v>
      </c>
      <c r="AC53" s="30">
        <f t="shared" si="18"/>
        <v>4.4572415445223177</v>
      </c>
      <c r="AE53" s="30">
        <f t="shared" si="19"/>
        <v>0.19345466941510736</v>
      </c>
      <c r="AG53" s="27">
        <v>0.14803006899999999</v>
      </c>
      <c r="AH53">
        <f t="shared" si="20"/>
        <v>2.0633943228721731E-3</v>
      </c>
    </row>
    <row r="54" spans="1:34">
      <c r="A54" s="1" t="s">
        <v>10</v>
      </c>
      <c r="B54" s="1">
        <v>85.670199999999994</v>
      </c>
      <c r="C54" s="1">
        <v>145.61199999999999</v>
      </c>
      <c r="E54">
        <f t="shared" si="11"/>
        <v>-1.1758911472458937</v>
      </c>
      <c r="F54">
        <f t="shared" si="12"/>
        <v>-3.3433564416060126</v>
      </c>
      <c r="G54">
        <f t="shared" si="13"/>
        <v>3.5441151626040148</v>
      </c>
      <c r="H54">
        <f t="shared" si="14"/>
        <v>70.622728203085373</v>
      </c>
      <c r="J54">
        <f t="shared" si="15"/>
        <v>85.669600000000017</v>
      </c>
      <c r="K54">
        <f t="shared" si="16"/>
        <v>145.52426027571872</v>
      </c>
      <c r="T54" s="1" t="s">
        <v>10</v>
      </c>
      <c r="U54" s="1">
        <v>85.680800000000005</v>
      </c>
      <c r="V54" s="1">
        <v>146.0112</v>
      </c>
      <c r="W54" s="1">
        <v>85.670199999999994</v>
      </c>
      <c r="X54" s="1">
        <v>145.61199999999999</v>
      </c>
      <c r="Y54" s="26">
        <f t="shared" si="17"/>
        <v>3.5441151626040148</v>
      </c>
      <c r="AA54">
        <v>85.669600000000017</v>
      </c>
      <c r="AB54">
        <v>145.52426027571872</v>
      </c>
      <c r="AC54" s="30">
        <f t="shared" si="18"/>
        <v>4.2637868751071846</v>
      </c>
      <c r="AE54" s="30">
        <f t="shared" si="19"/>
        <v>0.71967171250316975</v>
      </c>
      <c r="AG54" s="27">
        <v>0.14803006899999999</v>
      </c>
      <c r="AH54">
        <f t="shared" si="20"/>
        <v>0.32677416858700498</v>
      </c>
    </row>
    <row r="55" spans="1:34">
      <c r="A55" s="1" t="s">
        <v>41</v>
      </c>
      <c r="B55" s="1">
        <v>85.660600000000002</v>
      </c>
      <c r="C55" s="1">
        <v>145.32400000000001</v>
      </c>
      <c r="E55">
        <f t="shared" si="11"/>
        <v>-1.064958020418272</v>
      </c>
      <c r="F55">
        <f t="shared" si="12"/>
        <v>-2.4173808046009633</v>
      </c>
      <c r="G55">
        <f t="shared" si="13"/>
        <v>2.6415649792701306</v>
      </c>
      <c r="H55">
        <f t="shared" si="14"/>
        <v>66.224488470276299</v>
      </c>
      <c r="J55">
        <f t="shared" si="15"/>
        <v>85.659599999999983</v>
      </c>
      <c r="K55">
        <f t="shared" si="16"/>
        <v>145.21377305987107</v>
      </c>
      <c r="T55" s="1" t="s">
        <v>41</v>
      </c>
      <c r="U55" s="1">
        <v>85.670199999999994</v>
      </c>
      <c r="V55" s="1">
        <v>145.61199999999999</v>
      </c>
      <c r="W55" s="1">
        <v>85.660600000000002</v>
      </c>
      <c r="X55" s="1">
        <v>145.32400000000001</v>
      </c>
      <c r="Y55" s="26">
        <f t="shared" si="17"/>
        <v>2.6415649792701306</v>
      </c>
      <c r="AA55">
        <v>85.659599999999983</v>
      </c>
      <c r="AB55">
        <v>145.21377305987107</v>
      </c>
      <c r="AC55" s="30">
        <f t="shared" si="18"/>
        <v>3.5441151626040379</v>
      </c>
      <c r="AE55" s="30">
        <f t="shared" si="19"/>
        <v>0.90255018333390735</v>
      </c>
      <c r="AG55" s="27">
        <v>0.14803006899999999</v>
      </c>
      <c r="AH55">
        <f t="shared" si="20"/>
        <v>0.5693006029344525</v>
      </c>
    </row>
    <row r="56" spans="1:34">
      <c r="A56" s="1" t="s">
        <v>40</v>
      </c>
      <c r="B56" s="1">
        <v>85.653000000000006</v>
      </c>
      <c r="C56" s="1">
        <v>145.18940000000001</v>
      </c>
      <c r="E56">
        <f t="shared" si="11"/>
        <v>-0.84309176653290308</v>
      </c>
      <c r="F56">
        <f t="shared" si="12"/>
        <v>-1.1317656225864507</v>
      </c>
      <c r="G56">
        <f t="shared" si="13"/>
        <v>1.4112750090836539</v>
      </c>
      <c r="H56">
        <f t="shared" si="14"/>
        <v>53.316286217968354</v>
      </c>
      <c r="J56">
        <f t="shared" si="15"/>
        <v>85.65100000000001</v>
      </c>
      <c r="K56">
        <f t="shared" si="16"/>
        <v>145.03663451633597</v>
      </c>
      <c r="T56" s="1" t="s">
        <v>40</v>
      </c>
      <c r="U56" s="1">
        <v>85.660600000000002</v>
      </c>
      <c r="V56" s="1">
        <v>145.32400000000001</v>
      </c>
      <c r="W56" s="1">
        <v>85.653000000000006</v>
      </c>
      <c r="X56" s="1">
        <v>145.18940000000001</v>
      </c>
      <c r="Y56" s="26">
        <f t="shared" si="17"/>
        <v>1.4112750090836539</v>
      </c>
      <c r="AA56">
        <v>85.65100000000001</v>
      </c>
      <c r="AB56">
        <v>145.03663451633597</v>
      </c>
      <c r="AC56" s="30">
        <f t="shared" si="18"/>
        <v>2.6415649792701013</v>
      </c>
      <c r="AE56" s="30">
        <f t="shared" si="19"/>
        <v>1.2302899701864474</v>
      </c>
      <c r="AG56" s="27">
        <v>0.14803006899999999</v>
      </c>
      <c r="AH56">
        <f t="shared" si="20"/>
        <v>1.1712864937160987</v>
      </c>
    </row>
    <row r="57" spans="1:34">
      <c r="A57" s="1" t="s">
        <v>39</v>
      </c>
      <c r="B57" s="1">
        <v>85.646000000000001</v>
      </c>
      <c r="C57" s="1">
        <v>145.15940000000001</v>
      </c>
      <c r="E57">
        <f t="shared" si="11"/>
        <v>-0.77653189031492553</v>
      </c>
      <c r="F57">
        <f t="shared" si="12"/>
        <v>-0.25265635644463141</v>
      </c>
      <c r="G57">
        <f t="shared" si="13"/>
        <v>0.81660088851773127</v>
      </c>
      <c r="H57">
        <f t="shared" si="14"/>
        <v>18.023078499301128</v>
      </c>
      <c r="J57">
        <f t="shared" si="15"/>
        <v>85.645400000000009</v>
      </c>
      <c r="K57">
        <f t="shared" si="16"/>
        <v>145.05503446360507</v>
      </c>
      <c r="T57" s="1" t="s">
        <v>39</v>
      </c>
      <c r="U57" s="1">
        <v>85.653000000000006</v>
      </c>
      <c r="V57" s="1">
        <v>145.18940000000001</v>
      </c>
      <c r="W57" s="1">
        <v>85.646000000000001</v>
      </c>
      <c r="X57" s="1">
        <v>145.15940000000001</v>
      </c>
      <c r="Y57" s="26">
        <f t="shared" si="17"/>
        <v>0.81660088851773127</v>
      </c>
      <c r="AA57">
        <v>85.645400000000009</v>
      </c>
      <c r="AB57">
        <v>145.05503446360507</v>
      </c>
      <c r="AC57" s="30">
        <f t="shared" si="18"/>
        <v>1.4112750090835922</v>
      </c>
      <c r="AE57" s="30">
        <f t="shared" si="19"/>
        <v>0.59467412056586089</v>
      </c>
      <c r="AG57" s="27">
        <v>0.14803006899999999</v>
      </c>
      <c r="AH57">
        <f t="shared" si="20"/>
        <v>0.19949090879916742</v>
      </c>
    </row>
    <row r="58" spans="1:34">
      <c r="A58" s="1" t="s">
        <v>11</v>
      </c>
      <c r="B58" s="1">
        <v>85.647199999999998</v>
      </c>
      <c r="C58" s="1">
        <v>145.24019999999999</v>
      </c>
      <c r="E58">
        <f t="shared" si="11"/>
        <v>0.13311975270536822</v>
      </c>
      <c r="F58">
        <f t="shared" si="12"/>
        <v>0.68030055078224549</v>
      </c>
      <c r="G58">
        <f t="shared" si="13"/>
        <v>0.69320250140558848</v>
      </c>
      <c r="H58">
        <f t="shared" si="14"/>
        <v>78.928380245899177</v>
      </c>
      <c r="J58">
        <f t="shared" si="15"/>
        <v>85.638999999999996</v>
      </c>
      <c r="K58">
        <f t="shared" si="16"/>
        <v>145.12944806129147</v>
      </c>
      <c r="T58" s="1" t="s">
        <v>11</v>
      </c>
      <c r="U58" s="1">
        <v>85.646000000000001</v>
      </c>
      <c r="V58" s="1">
        <v>145.15940000000001</v>
      </c>
      <c r="W58" s="1">
        <v>85.647199999999998</v>
      </c>
      <c r="X58" s="1">
        <v>145.24019999999999</v>
      </c>
      <c r="Y58" s="26">
        <f t="shared" si="17"/>
        <v>0.69320250140558848</v>
      </c>
      <c r="AA58">
        <v>85.638999999999996</v>
      </c>
      <c r="AB58">
        <v>145.12944806129147</v>
      </c>
      <c r="AC58" s="30">
        <f t="shared" si="18"/>
        <v>0.81660088851775092</v>
      </c>
      <c r="AE58" s="30">
        <f t="shared" si="19"/>
        <v>0.12339838711216244</v>
      </c>
      <c r="AG58" s="27">
        <v>0.14803006899999999</v>
      </c>
      <c r="AH58">
        <f t="shared" si="20"/>
        <v>6.0671975262362404E-4</v>
      </c>
    </row>
    <row r="59" spans="1:34">
      <c r="A59" s="1" t="s">
        <v>54</v>
      </c>
      <c r="B59" s="1">
        <v>85.651600000000002</v>
      </c>
      <c r="C59" s="1">
        <v>145.3434</v>
      </c>
      <c r="E59">
        <f t="shared" si="11"/>
        <v>0.4881057598102414</v>
      </c>
      <c r="F59">
        <f t="shared" si="12"/>
        <v>0.86802204500416824</v>
      </c>
      <c r="G59">
        <f t="shared" si="13"/>
        <v>0.99584612434509745</v>
      </c>
      <c r="H59">
        <f t="shared" si="14"/>
        <v>60.650101336256064</v>
      </c>
      <c r="J59">
        <f t="shared" si="15"/>
        <v>85.648399999999995</v>
      </c>
      <c r="K59">
        <f t="shared" si="16"/>
        <v>145.32102223858661</v>
      </c>
      <c r="T59" s="1" t="s">
        <v>54</v>
      </c>
      <c r="U59" s="1">
        <v>85.647199999999998</v>
      </c>
      <c r="V59" s="1">
        <v>145.24019999999999</v>
      </c>
      <c r="W59" s="1">
        <v>85.651600000000002</v>
      </c>
      <c r="X59" s="1">
        <v>145.3434</v>
      </c>
      <c r="Y59" s="26">
        <f t="shared" si="17"/>
        <v>0.99584612434509745</v>
      </c>
      <c r="AA59">
        <v>85.648399999999995</v>
      </c>
      <c r="AB59">
        <v>145.32102223858661</v>
      </c>
      <c r="AC59" s="30">
        <f t="shared" si="18"/>
        <v>0.69320250140550665</v>
      </c>
      <c r="AE59" s="30">
        <f t="shared" si="19"/>
        <v>-0.3026436229395908</v>
      </c>
      <c r="AG59" s="27">
        <v>0.14803006899999999</v>
      </c>
      <c r="AH59">
        <f t="shared" si="20"/>
        <v>0.20310677660646118</v>
      </c>
    </row>
    <row r="60" spans="1:34">
      <c r="A60" s="1" t="s">
        <v>55</v>
      </c>
      <c r="B60" s="1">
        <v>85.6648</v>
      </c>
      <c r="C60" s="1">
        <v>145.50559999999999</v>
      </c>
      <c r="E60">
        <f t="shared" si="11"/>
        <v>1.4643172765505961</v>
      </c>
      <c r="F60">
        <f t="shared" si="12"/>
        <v>1.3601412140968761</v>
      </c>
      <c r="G60">
        <f t="shared" si="13"/>
        <v>1.9985517778355102</v>
      </c>
      <c r="H60">
        <f t="shared" si="14"/>
        <v>42.887685634269033</v>
      </c>
      <c r="J60">
        <f t="shared" si="15"/>
        <v>85.656000000000006</v>
      </c>
      <c r="K60">
        <f t="shared" si="16"/>
        <v>145.44670432974547</v>
      </c>
      <c r="T60" s="1" t="s">
        <v>55</v>
      </c>
      <c r="U60" s="1">
        <v>85.651600000000002</v>
      </c>
      <c r="V60" s="1">
        <v>145.3434</v>
      </c>
      <c r="W60" s="1">
        <v>85.6648</v>
      </c>
      <c r="X60" s="1">
        <v>145.50559999999999</v>
      </c>
      <c r="Y60" s="26">
        <f t="shared" si="17"/>
        <v>1.9985517778355102</v>
      </c>
      <c r="AA60">
        <v>85.656000000000006</v>
      </c>
      <c r="AB60">
        <v>145.44670432974547</v>
      </c>
      <c r="AC60" s="30">
        <f t="shared" si="18"/>
        <v>0.99584612434517661</v>
      </c>
      <c r="AE60" s="30">
        <f t="shared" si="19"/>
        <v>-1.0027056534903336</v>
      </c>
      <c r="AG60" s="27">
        <v>0.14803006899999999</v>
      </c>
      <c r="AH60">
        <f t="shared" si="20"/>
        <v>1.3241927030153502</v>
      </c>
    </row>
    <row r="61" spans="1:34">
      <c r="A61" s="1" t="s">
        <v>88</v>
      </c>
      <c r="B61" s="1">
        <v>85.680999999999997</v>
      </c>
      <c r="C61" s="1">
        <v>145.65199999999999</v>
      </c>
      <c r="E61">
        <f t="shared" si="11"/>
        <v>1.797116655573078</v>
      </c>
      <c r="F61">
        <f t="shared" si="12"/>
        <v>1.2230702786454846</v>
      </c>
      <c r="G61">
        <f t="shared" si="13"/>
        <v>2.1738282315408703</v>
      </c>
      <c r="H61">
        <f t="shared" si="14"/>
        <v>34.238172135710819</v>
      </c>
      <c r="J61">
        <f t="shared" si="15"/>
        <v>85.677999999999997</v>
      </c>
      <c r="K61">
        <f t="shared" si="16"/>
        <v>145.66829443783385</v>
      </c>
      <c r="T61" s="1" t="s">
        <v>88</v>
      </c>
      <c r="U61" s="1">
        <v>85.6648</v>
      </c>
      <c r="V61" s="1">
        <v>145.50559999999999</v>
      </c>
      <c r="W61" s="1">
        <v>85.680999999999997</v>
      </c>
      <c r="X61" s="1">
        <v>145.65199999999999</v>
      </c>
      <c r="Y61" s="26">
        <f t="shared" si="17"/>
        <v>2.1738282315408703</v>
      </c>
      <c r="AA61">
        <v>85.677999999999997</v>
      </c>
      <c r="AB61">
        <v>145.66829443783385</v>
      </c>
      <c r="AC61" s="30">
        <f t="shared" si="18"/>
        <v>1.9985517778355153</v>
      </c>
      <c r="AE61" s="30">
        <f t="shared" si="19"/>
        <v>-0.17527645370535505</v>
      </c>
      <c r="AG61" s="27">
        <v>0.14803006899999999</v>
      </c>
      <c r="AH61">
        <f t="shared" si="20"/>
        <v>0.10452710762382825</v>
      </c>
    </row>
    <row r="62" spans="1:34">
      <c r="A62" s="1" t="s">
        <v>12</v>
      </c>
      <c r="B62" s="1">
        <v>85.7072</v>
      </c>
      <c r="C62" s="1">
        <v>145.80520000000001</v>
      </c>
      <c r="E62">
        <f t="shared" si="11"/>
        <v>2.9064479088048021</v>
      </c>
      <c r="F62">
        <f t="shared" si="12"/>
        <v>1.2721300690580011</v>
      </c>
      <c r="G62">
        <f t="shared" si="13"/>
        <v>3.1726573025143008</v>
      </c>
      <c r="H62">
        <f t="shared" si="14"/>
        <v>23.63862824716001</v>
      </c>
      <c r="J62">
        <f t="shared" si="15"/>
        <v>85.697199999999995</v>
      </c>
      <c r="K62">
        <f t="shared" si="16"/>
        <v>145.79895015242977</v>
      </c>
      <c r="T62" s="1" t="s">
        <v>12</v>
      </c>
      <c r="U62" s="1">
        <v>85.680999999999997</v>
      </c>
      <c r="V62" s="1">
        <v>145.65199999999999</v>
      </c>
      <c r="W62" s="1">
        <v>85.7072</v>
      </c>
      <c r="X62" s="1">
        <v>145.80520000000001</v>
      </c>
      <c r="Y62" s="26">
        <f t="shared" si="17"/>
        <v>3.1726573025143008</v>
      </c>
      <c r="AA62">
        <v>85.697199999999995</v>
      </c>
      <c r="AB62">
        <v>145.79895015242977</v>
      </c>
      <c r="AC62" s="30">
        <f t="shared" si="18"/>
        <v>2.1738282315408348</v>
      </c>
      <c r="AE62" s="30">
        <f t="shared" si="19"/>
        <v>-0.99882907097346596</v>
      </c>
      <c r="AG62" s="27">
        <v>0.14803006899999999</v>
      </c>
      <c r="AH62">
        <f t="shared" si="20"/>
        <v>1.3152858869406781</v>
      </c>
    </row>
    <row r="63" spans="1:34">
      <c r="A63" s="1" t="s">
        <v>56</v>
      </c>
      <c r="B63" s="1">
        <v>85.7316</v>
      </c>
      <c r="C63" s="1">
        <v>145.922</v>
      </c>
      <c r="E63">
        <f t="shared" si="11"/>
        <v>2.7067682846111212</v>
      </c>
      <c r="F63">
        <f t="shared" si="12"/>
        <v>0.96437226828956946</v>
      </c>
      <c r="G63">
        <f t="shared" si="13"/>
        <v>2.8734314709807505</v>
      </c>
      <c r="H63">
        <f t="shared" si="14"/>
        <v>19.610057908963721</v>
      </c>
      <c r="J63">
        <f t="shared" si="15"/>
        <v>85.733400000000003</v>
      </c>
      <c r="K63">
        <f t="shared" si="16"/>
        <v>145.95933900341745</v>
      </c>
      <c r="T63" s="1" t="s">
        <v>56</v>
      </c>
      <c r="U63" s="1">
        <v>85.7072</v>
      </c>
      <c r="V63" s="1">
        <v>145.80520000000001</v>
      </c>
      <c r="W63" s="1">
        <v>85.7316</v>
      </c>
      <c r="X63" s="1">
        <v>145.922</v>
      </c>
      <c r="Y63" s="26">
        <f t="shared" si="17"/>
        <v>2.8734314709807505</v>
      </c>
      <c r="AA63">
        <v>85.733400000000003</v>
      </c>
      <c r="AB63">
        <v>145.95933900341745</v>
      </c>
      <c r="AC63" s="30">
        <f t="shared" si="18"/>
        <v>3.1726573025142564</v>
      </c>
      <c r="AE63" s="30">
        <f t="shared" si="19"/>
        <v>0.2992258315335059</v>
      </c>
      <c r="AG63" s="27">
        <v>0.14803006899999999</v>
      </c>
      <c r="AH63">
        <f t="shared" si="20"/>
        <v>2.2860158608088311E-2</v>
      </c>
    </row>
    <row r="64" spans="1:34">
      <c r="A64" s="1" t="s">
        <v>57</v>
      </c>
      <c r="B64" s="1">
        <v>85.760800000000003</v>
      </c>
      <c r="C64" s="1">
        <v>146.1044</v>
      </c>
      <c r="E64">
        <f t="shared" si="11"/>
        <v>3.2392472808424437</v>
      </c>
      <c r="F64">
        <f t="shared" si="12"/>
        <v>1.4957219634670109</v>
      </c>
      <c r="G64">
        <f t="shared" si="13"/>
        <v>3.5678995415289898</v>
      </c>
      <c r="H64">
        <f t="shared" si="14"/>
        <v>24.785124759615798</v>
      </c>
      <c r="J64">
        <f t="shared" si="15"/>
        <v>85.756</v>
      </c>
      <c r="K64">
        <f t="shared" si="16"/>
        <v>146.03947027848747</v>
      </c>
      <c r="T64" s="1" t="s">
        <v>57</v>
      </c>
      <c r="U64" s="1">
        <v>85.7316</v>
      </c>
      <c r="V64" s="1">
        <v>145.922</v>
      </c>
      <c r="W64" s="1">
        <v>85.760800000000003</v>
      </c>
      <c r="X64" s="1">
        <v>146.1044</v>
      </c>
      <c r="Y64" s="26">
        <f t="shared" si="17"/>
        <v>3.5678995415289898</v>
      </c>
      <c r="AA64">
        <v>85.756</v>
      </c>
      <c r="AB64">
        <v>146.03947027848747</v>
      </c>
      <c r="AC64" s="30">
        <f t="shared" si="18"/>
        <v>2.8734314709807158</v>
      </c>
      <c r="AE64" s="30">
        <f t="shared" si="19"/>
        <v>-0.69446807054827397</v>
      </c>
      <c r="AG64" s="27">
        <v>0.14803006899999999</v>
      </c>
      <c r="AH64">
        <f t="shared" si="20"/>
        <v>0.70980311514230299</v>
      </c>
    </row>
    <row r="65" spans="1:34">
      <c r="A65" s="1" t="s">
        <v>58</v>
      </c>
      <c r="B65" s="1">
        <v>85.788200000000003</v>
      </c>
      <c r="C65" s="1">
        <v>146.23699999999999</v>
      </c>
      <c r="E65">
        <f t="shared" si="11"/>
        <v>3.0395676578713631</v>
      </c>
      <c r="F65">
        <f t="shared" si="12"/>
        <v>1.0803353542169383</v>
      </c>
      <c r="G65">
        <f t="shared" si="13"/>
        <v>3.2258481093115097</v>
      </c>
      <c r="H65">
        <f t="shared" si="14"/>
        <v>19.566434915149753</v>
      </c>
      <c r="J65">
        <f t="shared" si="15"/>
        <v>85.79</v>
      </c>
      <c r="K65">
        <f t="shared" si="16"/>
        <v>146.288062801862</v>
      </c>
      <c r="T65" s="1" t="s">
        <v>58</v>
      </c>
      <c r="U65" s="1">
        <v>85.760800000000003</v>
      </c>
      <c r="V65" s="1">
        <v>146.1044</v>
      </c>
      <c r="W65" s="1">
        <v>85.788200000000003</v>
      </c>
      <c r="X65" s="1">
        <v>146.23699999999999</v>
      </c>
      <c r="Y65" s="26">
        <f t="shared" si="17"/>
        <v>3.2258481093115097</v>
      </c>
      <c r="AA65">
        <v>85.79</v>
      </c>
      <c r="AB65">
        <v>146.288062801862</v>
      </c>
      <c r="AC65" s="30">
        <f t="shared" si="18"/>
        <v>3.5678995415290307</v>
      </c>
      <c r="AE65" s="30">
        <f t="shared" si="19"/>
        <v>0.34205143221752099</v>
      </c>
      <c r="AG65" s="27">
        <v>0.14803006899999999</v>
      </c>
      <c r="AH65">
        <f t="shared" si="20"/>
        <v>3.7644289384785215E-2</v>
      </c>
    </row>
    <row r="66" spans="1:34">
      <c r="A66" s="1" t="s">
        <v>13</v>
      </c>
      <c r="B66" s="1">
        <v>85.822000000000003</v>
      </c>
      <c r="C66" s="1">
        <v>146.22980000000001</v>
      </c>
      <c r="E66">
        <f t="shared" si="11"/>
        <v>3.7495396469089672</v>
      </c>
      <c r="F66">
        <f t="shared" si="12"/>
        <v>-5.8190837517414752E-2</v>
      </c>
      <c r="G66">
        <f t="shared" si="13"/>
        <v>3.749991164964686</v>
      </c>
      <c r="H66">
        <f t="shared" si="14"/>
        <v>-0.88912828581111847</v>
      </c>
      <c r="J66">
        <f t="shared" si="15"/>
        <v>85.815600000000003</v>
      </c>
      <c r="K66">
        <f t="shared" si="16"/>
        <v>146.3704667231446</v>
      </c>
      <c r="T66" s="1" t="s">
        <v>13</v>
      </c>
      <c r="U66" s="1">
        <v>85.788200000000003</v>
      </c>
      <c r="V66" s="1">
        <v>146.23699999999999</v>
      </c>
      <c r="W66" s="1">
        <v>85.822000000000003</v>
      </c>
      <c r="X66" s="1">
        <v>146.22980000000001</v>
      </c>
      <c r="Y66" s="26">
        <f t="shared" si="17"/>
        <v>3.749991164964686</v>
      </c>
      <c r="AA66">
        <v>85.815600000000003</v>
      </c>
      <c r="AB66">
        <v>146.3704667231446</v>
      </c>
      <c r="AC66" s="30">
        <f t="shared" si="18"/>
        <v>3.2258481093115363</v>
      </c>
      <c r="AE66" s="30">
        <f t="shared" si="19"/>
        <v>-0.52414305565314967</v>
      </c>
      <c r="AG66" s="27">
        <v>0.14803006899999999</v>
      </c>
      <c r="AH66">
        <f t="shared" si="20"/>
        <v>0.45181670950597874</v>
      </c>
    </row>
    <row r="67" spans="1:34">
      <c r="A67" s="1" t="s">
        <v>59</v>
      </c>
      <c r="B67" s="1">
        <v>85.8536</v>
      </c>
      <c r="C67" s="1">
        <v>146.06479999999999</v>
      </c>
      <c r="E67">
        <f t="shared" si="11"/>
        <v>3.5054867768843709</v>
      </c>
      <c r="F67">
        <f t="shared" si="12"/>
        <v>-1.323471117761319</v>
      </c>
      <c r="G67">
        <f t="shared" si="13"/>
        <v>3.7470005794581311</v>
      </c>
      <c r="H67">
        <f t="shared" si="14"/>
        <v>-20.683665525374256</v>
      </c>
      <c r="J67">
        <f t="shared" si="15"/>
        <v>85.855800000000002</v>
      </c>
      <c r="K67">
        <f t="shared" si="16"/>
        <v>146.22254138066282</v>
      </c>
      <c r="T67" s="1" t="s">
        <v>59</v>
      </c>
      <c r="U67" s="1">
        <v>85.822000000000003</v>
      </c>
      <c r="V67" s="1">
        <v>146.22980000000001</v>
      </c>
      <c r="W67" s="1">
        <v>85.8536</v>
      </c>
      <c r="X67" s="1">
        <v>146.06479999999999</v>
      </c>
      <c r="Y67" s="26">
        <f t="shared" si="17"/>
        <v>3.7470005794581311</v>
      </c>
      <c r="AA67">
        <v>85.855800000000002</v>
      </c>
      <c r="AB67">
        <v>146.22254138066282</v>
      </c>
      <c r="AC67" s="30">
        <f t="shared" si="18"/>
        <v>3.7499911649646873</v>
      </c>
      <c r="AE67" s="30">
        <f t="shared" si="19"/>
        <v>2.9905855065561759E-3</v>
      </c>
      <c r="AG67" s="27">
        <v>0.14803006899999999</v>
      </c>
      <c r="AH67">
        <f t="shared" si="20"/>
        <v>2.103645177204496E-2</v>
      </c>
    </row>
    <row r="68" spans="1:34">
      <c r="A68" s="1" t="s">
        <v>60</v>
      </c>
      <c r="B68" s="1">
        <v>85.892600000000002</v>
      </c>
      <c r="C68" s="1">
        <v>145.9342</v>
      </c>
      <c r="E68">
        <f t="shared" si="11"/>
        <v>4.3263918794922329</v>
      </c>
      <c r="F68">
        <f t="shared" si="12"/>
        <v>-1.0377115719987851</v>
      </c>
      <c r="G68">
        <f t="shared" si="13"/>
        <v>4.4491023815592881</v>
      </c>
      <c r="H68">
        <f t="shared" si="14"/>
        <v>-13.487938313939619</v>
      </c>
      <c r="J68">
        <f t="shared" si="15"/>
        <v>85.885199999999998</v>
      </c>
      <c r="K68">
        <f t="shared" si="16"/>
        <v>145.8985350702273</v>
      </c>
      <c r="T68" s="1" t="s">
        <v>60</v>
      </c>
      <c r="U68" s="1">
        <v>85.8536</v>
      </c>
      <c r="V68" s="1">
        <v>146.06479999999999</v>
      </c>
      <c r="W68" s="1">
        <v>85.892600000000002</v>
      </c>
      <c r="X68" s="1">
        <v>145.9342</v>
      </c>
      <c r="Y68" s="26">
        <f t="shared" si="17"/>
        <v>4.4491023815592881</v>
      </c>
      <c r="AA68">
        <v>85.885199999999998</v>
      </c>
      <c r="AB68">
        <v>145.8985350702273</v>
      </c>
      <c r="AC68" s="30">
        <f t="shared" si="18"/>
        <v>3.74700057945812</v>
      </c>
      <c r="AE68" s="30">
        <f t="shared" si="19"/>
        <v>-0.70210180210116802</v>
      </c>
      <c r="AG68" s="27">
        <v>0.14803006899999999</v>
      </c>
      <c r="AH68">
        <f t="shared" si="20"/>
        <v>0.72272419826197298</v>
      </c>
    </row>
    <row r="69" spans="1:34">
      <c r="A69" s="1" t="s">
        <v>61</v>
      </c>
      <c r="B69" s="1">
        <v>85.937600000000003</v>
      </c>
      <c r="C69" s="1">
        <v>145.65960000000001</v>
      </c>
      <c r="E69">
        <f t="shared" si="11"/>
        <v>4.9919905982497523</v>
      </c>
      <c r="F69">
        <f t="shared" si="12"/>
        <v>-2.1580300494283757</v>
      </c>
      <c r="G69">
        <f t="shared" si="13"/>
        <v>5.4384799188054149</v>
      </c>
      <c r="H69">
        <f t="shared" si="14"/>
        <v>-23.378755908825063</v>
      </c>
      <c r="J69">
        <f t="shared" si="15"/>
        <v>85.931600000000003</v>
      </c>
      <c r="K69">
        <f t="shared" si="16"/>
        <v>145.80235019280778</v>
      </c>
      <c r="T69" s="1" t="s">
        <v>61</v>
      </c>
      <c r="U69" s="1">
        <v>85.892600000000002</v>
      </c>
      <c r="V69" s="1">
        <v>145.9342</v>
      </c>
      <c r="W69" s="1">
        <v>85.937600000000003</v>
      </c>
      <c r="X69" s="1">
        <v>145.65960000000001</v>
      </c>
      <c r="Y69" s="26">
        <f t="shared" si="17"/>
        <v>5.4384799188054149</v>
      </c>
      <c r="AA69">
        <v>85.931600000000003</v>
      </c>
      <c r="AB69">
        <v>145.80235019280778</v>
      </c>
      <c r="AC69" s="30">
        <f t="shared" si="18"/>
        <v>4.4491023815593129</v>
      </c>
      <c r="AE69" s="30">
        <f t="shared" si="19"/>
        <v>-0.989377537246102</v>
      </c>
      <c r="AG69" s="27">
        <v>0.14803006899999999</v>
      </c>
      <c r="AH69">
        <f t="shared" si="20"/>
        <v>1.293696062746488</v>
      </c>
    </row>
    <row r="70" spans="1:34">
      <c r="A70" s="1" t="s">
        <v>14</v>
      </c>
      <c r="B70" s="1">
        <v>85.988399999999999</v>
      </c>
      <c r="C70" s="1">
        <v>145.3776</v>
      </c>
      <c r="E70">
        <f t="shared" si="11"/>
        <v>5.6354026800580872</v>
      </c>
      <c r="F70">
        <f t="shared" si="12"/>
        <v>-2.1885175121130662</v>
      </c>
      <c r="G70">
        <f t="shared" si="13"/>
        <v>6.0454422722602716</v>
      </c>
      <c r="H70">
        <f t="shared" si="14"/>
        <v>-21.223759134971402</v>
      </c>
      <c r="J70">
        <f t="shared" si="15"/>
        <v>85.982600000000005</v>
      </c>
      <c r="K70">
        <f t="shared" si="16"/>
        <v>145.38192925142843</v>
      </c>
      <c r="T70" s="1" t="s">
        <v>14</v>
      </c>
      <c r="U70" s="1">
        <v>85.937600000000003</v>
      </c>
      <c r="V70" s="1">
        <v>145.65960000000001</v>
      </c>
      <c r="W70" s="1">
        <v>85.988399999999999</v>
      </c>
      <c r="X70" s="1">
        <v>145.3776</v>
      </c>
      <c r="Y70" s="26">
        <f t="shared" si="17"/>
        <v>6.0454422722602716</v>
      </c>
      <c r="AA70">
        <v>85.982600000000005</v>
      </c>
      <c r="AB70">
        <v>145.38192925142843</v>
      </c>
      <c r="AC70" s="30">
        <f t="shared" si="18"/>
        <v>5.4384799188053963</v>
      </c>
      <c r="AE70" s="30">
        <f t="shared" si="19"/>
        <v>-0.60696235345487537</v>
      </c>
      <c r="AG70" s="27">
        <v>0.14803006899999999</v>
      </c>
      <c r="AH70">
        <f t="shared" si="20"/>
        <v>0.5700135579642811</v>
      </c>
    </row>
    <row r="71" spans="1:34">
      <c r="A71" s="1" t="s">
        <v>62</v>
      </c>
      <c r="B71" s="1">
        <v>86.032399999999996</v>
      </c>
      <c r="C71" s="1">
        <v>145.529</v>
      </c>
      <c r="E71">
        <f t="shared" si="11"/>
        <v>4.8810574793574313</v>
      </c>
      <c r="F71">
        <f t="shared" si="12"/>
        <v>1.1621042981238561</v>
      </c>
      <c r="G71">
        <f t="shared" si="13"/>
        <v>5.0174902607288701</v>
      </c>
      <c r="H71">
        <f t="shared" si="14"/>
        <v>13.391917385461477</v>
      </c>
      <c r="J71">
        <f t="shared" si="15"/>
        <v>86.039199999999994</v>
      </c>
      <c r="K71">
        <f t="shared" si="16"/>
        <v>145.09198902205452</v>
      </c>
      <c r="T71" s="1" t="s">
        <v>62</v>
      </c>
      <c r="U71" s="1">
        <v>85.988399999999999</v>
      </c>
      <c r="V71" s="1">
        <v>145.3776</v>
      </c>
      <c r="W71" s="1">
        <v>86.032399999999996</v>
      </c>
      <c r="X71" s="1">
        <v>145.529</v>
      </c>
      <c r="Y71" s="26">
        <f t="shared" si="17"/>
        <v>5.0174902607288701</v>
      </c>
      <c r="AA71">
        <v>86.039199999999994</v>
      </c>
      <c r="AB71">
        <v>145.09198902205452</v>
      </c>
      <c r="AC71" s="30">
        <f t="shared" si="18"/>
        <v>6.0454422722602397</v>
      </c>
      <c r="AE71" s="30">
        <f t="shared" si="19"/>
        <v>1.0279520115313696</v>
      </c>
      <c r="AG71" s="27">
        <v>0.14803006899999999</v>
      </c>
      <c r="AH71">
        <f t="shared" si="20"/>
        <v>0.77426262494817888</v>
      </c>
    </row>
    <row r="72" spans="1:34">
      <c r="A72" s="1" t="s">
        <v>63</v>
      </c>
      <c r="B72" s="1">
        <v>86.077399999999997</v>
      </c>
      <c r="C72" s="1">
        <v>145.898</v>
      </c>
      <c r="E72">
        <f t="shared" si="11"/>
        <v>4.9919905982497523</v>
      </c>
      <c r="F72">
        <f t="shared" si="12"/>
        <v>2.8002638106555318</v>
      </c>
      <c r="G72">
        <f t="shared" si="13"/>
        <v>5.7237616601568027</v>
      </c>
      <c r="H72">
        <f t="shared" si="14"/>
        <v>29.290304416611569</v>
      </c>
      <c r="J72">
        <f t="shared" si="15"/>
        <v>86.076399999999992</v>
      </c>
      <c r="K72">
        <f t="shared" si="16"/>
        <v>145.68209512991325</v>
      </c>
      <c r="T72" s="1" t="s">
        <v>63</v>
      </c>
      <c r="U72" s="1">
        <v>86.032399999999996</v>
      </c>
      <c r="V72" s="1">
        <v>145.529</v>
      </c>
      <c r="W72" s="1">
        <v>86.077399999999997</v>
      </c>
      <c r="X72" s="1">
        <v>145.898</v>
      </c>
      <c r="Y72" s="26">
        <f t="shared" si="17"/>
        <v>5.7237616601568027</v>
      </c>
      <c r="AA72">
        <v>86.076399999999992</v>
      </c>
      <c r="AB72">
        <v>145.68209512991325</v>
      </c>
      <c r="AC72" s="30">
        <f t="shared" si="18"/>
        <v>5.0174902607288843</v>
      </c>
      <c r="AE72" s="30">
        <f t="shared" si="19"/>
        <v>-0.70627139942791839</v>
      </c>
      <c r="AG72" s="27">
        <v>0.14803006899999999</v>
      </c>
      <c r="AH72">
        <f t="shared" si="20"/>
        <v>0.72983099895809767</v>
      </c>
    </row>
    <row r="73" spans="1:34">
      <c r="A73" s="1" t="s">
        <v>64</v>
      </c>
      <c r="B73" s="1">
        <v>86.119</v>
      </c>
      <c r="C73" s="1">
        <v>146.14279999999999</v>
      </c>
      <c r="E73">
        <f t="shared" si="11"/>
        <v>4.6148179925172457</v>
      </c>
      <c r="F73">
        <f t="shared" si="12"/>
        <v>1.8380663909405466</v>
      </c>
      <c r="G73">
        <f t="shared" si="13"/>
        <v>4.9673970207308882</v>
      </c>
      <c r="H73">
        <f t="shared" si="14"/>
        <v>21.717225012194525</v>
      </c>
      <c r="J73">
        <f t="shared" si="15"/>
        <v>86.122399999999999</v>
      </c>
      <c r="K73">
        <f t="shared" si="16"/>
        <v>146.27127564894764</v>
      </c>
      <c r="T73" s="1" t="s">
        <v>64</v>
      </c>
      <c r="U73" s="1">
        <v>86.077399999999997</v>
      </c>
      <c r="V73" s="1">
        <v>145.898</v>
      </c>
      <c r="W73" s="1">
        <v>86.119</v>
      </c>
      <c r="X73" s="1">
        <v>146.14279999999999</v>
      </c>
      <c r="Y73" s="26">
        <f t="shared" si="17"/>
        <v>4.9673970207308882</v>
      </c>
      <c r="AA73">
        <v>86.122399999999999</v>
      </c>
      <c r="AB73">
        <v>146.27127564894764</v>
      </c>
      <c r="AC73" s="30">
        <f t="shared" si="18"/>
        <v>5.7237616601568453</v>
      </c>
      <c r="AE73" s="30">
        <f t="shared" si="19"/>
        <v>0.75636463942595711</v>
      </c>
      <c r="AG73" s="27">
        <v>0.14803006899999999</v>
      </c>
      <c r="AH73">
        <f t="shared" si="20"/>
        <v>0.37007094957533371</v>
      </c>
    </row>
    <row r="74" spans="1:34">
      <c r="A74" s="1" t="s">
        <v>15</v>
      </c>
      <c r="B74" s="1">
        <v>86.168999999999997</v>
      </c>
      <c r="C74" s="1">
        <v>146.39599999999999</v>
      </c>
      <c r="E74">
        <f t="shared" si="11"/>
        <v>5.5466561868368167</v>
      </c>
      <c r="F74">
        <f t="shared" si="12"/>
        <v>1.8766810675521288</v>
      </c>
      <c r="G74">
        <f t="shared" si="13"/>
        <v>5.8555381208121027</v>
      </c>
      <c r="H74">
        <f t="shared" si="14"/>
        <v>18.692970218330657</v>
      </c>
      <c r="J74">
        <f t="shared" si="15"/>
        <v>86.160600000000002</v>
      </c>
      <c r="K74">
        <f t="shared" si="16"/>
        <v>146.39024838248699</v>
      </c>
      <c r="T74" s="1" t="s">
        <v>15</v>
      </c>
      <c r="U74" s="1">
        <v>86.119</v>
      </c>
      <c r="V74" s="1">
        <v>146.14279999999999</v>
      </c>
      <c r="W74" s="1">
        <v>86.168999999999997</v>
      </c>
      <c r="X74" s="1">
        <v>146.39599999999999</v>
      </c>
      <c r="Y74" s="26">
        <f t="shared" si="17"/>
        <v>5.8555381208121027</v>
      </c>
      <c r="AA74">
        <v>86.160600000000002</v>
      </c>
      <c r="AB74">
        <v>146.39024838248699</v>
      </c>
      <c r="AC74" s="30">
        <f t="shared" si="18"/>
        <v>4.9673970207308562</v>
      </c>
      <c r="AE74" s="30">
        <f t="shared" si="19"/>
        <v>-0.88814110008124647</v>
      </c>
      <c r="AG74" s="27">
        <v>0.14803006899999999</v>
      </c>
      <c r="AH74">
        <f t="shared" si="20"/>
        <v>1.0736506916351971</v>
      </c>
    </row>
    <row r="75" spans="1:34">
      <c r="A75" s="1" t="s">
        <v>65</v>
      </c>
      <c r="B75" s="1">
        <v>86.195999999999998</v>
      </c>
      <c r="C75" s="1">
        <v>146.637</v>
      </c>
      <c r="E75">
        <f t="shared" si="11"/>
        <v>2.9951944082188247</v>
      </c>
      <c r="F75">
        <f t="shared" si="12"/>
        <v>1.7736860491567066</v>
      </c>
      <c r="G75">
        <f t="shared" si="13"/>
        <v>3.4809699429898044</v>
      </c>
      <c r="H75">
        <f t="shared" si="14"/>
        <v>30.633053141245693</v>
      </c>
      <c r="J75">
        <f t="shared" si="15"/>
        <v>86.218999999999994</v>
      </c>
      <c r="K75">
        <f t="shared" si="16"/>
        <v>146.65254336743126</v>
      </c>
      <c r="T75" s="1" t="s">
        <v>65</v>
      </c>
      <c r="U75" s="1">
        <v>86.168999999999997</v>
      </c>
      <c r="V75" s="1">
        <v>146.39599999999999</v>
      </c>
      <c r="W75" s="1">
        <v>86.195999999999998</v>
      </c>
      <c r="X75" s="1">
        <v>146.637</v>
      </c>
      <c r="Y75" s="26">
        <f t="shared" si="17"/>
        <v>3.4809699429898044</v>
      </c>
      <c r="AA75">
        <v>86.218999999999994</v>
      </c>
      <c r="AB75">
        <v>146.65254336743126</v>
      </c>
      <c r="AC75" s="30">
        <f t="shared" si="18"/>
        <v>5.8555381208120911</v>
      </c>
      <c r="AE75" s="30">
        <f t="shared" si="19"/>
        <v>2.3745681778222867</v>
      </c>
      <c r="AG75" s="27">
        <v>0.14803006899999999</v>
      </c>
      <c r="AH75">
        <f t="shared" si="20"/>
        <v>4.9574719500379256</v>
      </c>
    </row>
    <row r="76" spans="1:34">
      <c r="A76" s="1" t="s">
        <v>66</v>
      </c>
      <c r="B76" s="1">
        <v>86.205799999999996</v>
      </c>
      <c r="C76" s="1">
        <v>146.9564</v>
      </c>
      <c r="E76">
        <f t="shared" si="11"/>
        <v>1.0871446457908702</v>
      </c>
      <c r="F76">
        <f t="shared" si="12"/>
        <v>2.3446376301498852</v>
      </c>
      <c r="G76">
        <f t="shared" si="13"/>
        <v>2.5844165874693319</v>
      </c>
      <c r="H76">
        <f t="shared" si="14"/>
        <v>65.124128809859457</v>
      </c>
      <c r="J76">
        <f t="shared" si="15"/>
        <v>86.222999999999999</v>
      </c>
      <c r="K76">
        <f t="shared" si="16"/>
        <v>146.87972027536614</v>
      </c>
      <c r="T76" s="1" t="s">
        <v>66</v>
      </c>
      <c r="U76" s="1">
        <v>86.195999999999998</v>
      </c>
      <c r="V76" s="1">
        <v>146.637</v>
      </c>
      <c r="W76" s="1">
        <v>86.205799999999996</v>
      </c>
      <c r="X76" s="1">
        <v>146.9564</v>
      </c>
      <c r="Y76" s="26">
        <f t="shared" si="17"/>
        <v>2.5844165874693319</v>
      </c>
      <c r="AA76">
        <v>86.222999999999999</v>
      </c>
      <c r="AB76">
        <v>146.87972027536614</v>
      </c>
      <c r="AC76" s="30">
        <f t="shared" si="18"/>
        <v>3.4809699429897529</v>
      </c>
      <c r="AE76" s="30">
        <f t="shared" si="19"/>
        <v>0.89655335552042104</v>
      </c>
      <c r="AG76" s="27">
        <v>0.14803006899999999</v>
      </c>
      <c r="AH76">
        <f t="shared" si="20"/>
        <v>0.56028711046333224</v>
      </c>
    </row>
    <row r="77" spans="1:34">
      <c r="A77" s="1" t="s">
        <v>67</v>
      </c>
      <c r="B77" s="1">
        <v>86.215000000000003</v>
      </c>
      <c r="C77" s="1">
        <v>147.04320000000001</v>
      </c>
      <c r="E77">
        <f t="shared" si="11"/>
        <v>1.0205847696665644</v>
      </c>
      <c r="F77">
        <f t="shared" si="12"/>
        <v>0.63563567959722478</v>
      </c>
      <c r="G77">
        <f t="shared" si="13"/>
        <v>1.2023418770268215</v>
      </c>
      <c r="H77">
        <f t="shared" si="14"/>
        <v>31.915276730254917</v>
      </c>
      <c r="J77">
        <f t="shared" si="15"/>
        <v>86.215599999999995</v>
      </c>
      <c r="K77">
        <f t="shared" si="16"/>
        <v>147.27662590562537</v>
      </c>
      <c r="T77" s="1" t="s">
        <v>67</v>
      </c>
      <c r="U77" s="1">
        <v>86.205799999999996</v>
      </c>
      <c r="V77" s="1">
        <v>146.9564</v>
      </c>
      <c r="W77" s="1">
        <v>86.215000000000003</v>
      </c>
      <c r="X77" s="1">
        <v>147.04320000000001</v>
      </c>
      <c r="Y77" s="26">
        <f t="shared" si="17"/>
        <v>1.2023418770268215</v>
      </c>
      <c r="AA77">
        <v>86.215599999999995</v>
      </c>
      <c r="AB77">
        <v>147.27662590562537</v>
      </c>
      <c r="AC77" s="30">
        <f t="shared" si="18"/>
        <v>2.5844165874693594</v>
      </c>
      <c r="AE77" s="30">
        <f t="shared" si="19"/>
        <v>1.3820747104425379</v>
      </c>
      <c r="AG77" s="27">
        <v>0.14803006899999999</v>
      </c>
      <c r="AH77">
        <f t="shared" si="20"/>
        <v>1.5228661770730418</v>
      </c>
    </row>
    <row r="78" spans="1:34">
      <c r="A78" s="1" t="s">
        <v>16</v>
      </c>
      <c r="B78" s="1">
        <v>86.227199999999996</v>
      </c>
      <c r="C78" s="1">
        <v>147.1172</v>
      </c>
      <c r="E78">
        <f t="shared" si="11"/>
        <v>1.353384149974951</v>
      </c>
      <c r="F78">
        <f t="shared" si="12"/>
        <v>0.54015724580021518</v>
      </c>
      <c r="G78">
        <f t="shared" si="13"/>
        <v>1.4571954253269859</v>
      </c>
      <c r="H78">
        <f t="shared" si="14"/>
        <v>21.757732020190097</v>
      </c>
      <c r="J78">
        <f t="shared" si="15"/>
        <v>86.22420000000001</v>
      </c>
      <c r="K78">
        <f t="shared" si="16"/>
        <v>147.13021118692376</v>
      </c>
      <c r="T78" s="1" t="s">
        <v>16</v>
      </c>
      <c r="U78" s="1">
        <v>86.215000000000003</v>
      </c>
      <c r="V78" s="1">
        <v>147.04320000000001</v>
      </c>
      <c r="W78" s="1">
        <v>86.227199999999996</v>
      </c>
      <c r="X78" s="1">
        <v>147.1172</v>
      </c>
      <c r="Y78" s="26">
        <f t="shared" si="17"/>
        <v>1.4571954253269859</v>
      </c>
      <c r="AA78">
        <v>86.22420000000001</v>
      </c>
      <c r="AB78">
        <v>147.13021118692376</v>
      </c>
      <c r="AC78" s="30">
        <f t="shared" si="18"/>
        <v>1.2023418770267684</v>
      </c>
      <c r="AE78" s="30">
        <f t="shared" si="19"/>
        <v>-0.25485354830021745</v>
      </c>
      <c r="AG78" s="27">
        <v>0.14803006899999999</v>
      </c>
      <c r="AH78">
        <f t="shared" si="20"/>
        <v>0.16231520908890806</v>
      </c>
    </row>
    <row r="79" spans="1:34">
      <c r="A79" s="1" t="s">
        <v>68</v>
      </c>
      <c r="B79" s="1">
        <v>86.245999999999995</v>
      </c>
      <c r="C79" s="1">
        <v>147.096</v>
      </c>
      <c r="E79">
        <f t="shared" si="11"/>
        <v>2.0855427830712059</v>
      </c>
      <c r="F79">
        <f t="shared" si="12"/>
        <v>-0.15397775413768314</v>
      </c>
      <c r="G79">
        <f t="shared" si="13"/>
        <v>2.0912192254256072</v>
      </c>
      <c r="H79">
        <f t="shared" si="14"/>
        <v>-4.2225446607924795</v>
      </c>
      <c r="J79">
        <f t="shared" si="15"/>
        <v>86.239399999999989</v>
      </c>
      <c r="K79">
        <f t="shared" si="16"/>
        <v>147.19143972159685</v>
      </c>
      <c r="T79" s="1" t="s">
        <v>68</v>
      </c>
      <c r="U79" s="1">
        <v>86.227199999999996</v>
      </c>
      <c r="V79" s="1">
        <v>147.1172</v>
      </c>
      <c r="W79" s="1">
        <v>86.245999999999995</v>
      </c>
      <c r="X79" s="1">
        <v>147.096</v>
      </c>
      <c r="Y79" s="26">
        <f t="shared" si="17"/>
        <v>2.0912192254256072</v>
      </c>
      <c r="AA79">
        <v>86.239399999999989</v>
      </c>
      <c r="AB79">
        <v>147.19143972159685</v>
      </c>
      <c r="AC79" s="30">
        <f t="shared" si="18"/>
        <v>1.4571954253270047</v>
      </c>
      <c r="AE79" s="30">
        <f t="shared" si="19"/>
        <v>-0.63402380009860249</v>
      </c>
      <c r="AG79" s="27">
        <v>0.14803006899999999</v>
      </c>
      <c r="AH79">
        <f t="shared" si="20"/>
        <v>0.61160825417209419</v>
      </c>
    </row>
    <row r="80" spans="1:34">
      <c r="A80" s="1" t="s">
        <v>69</v>
      </c>
      <c r="B80" s="1">
        <v>86.280600000000007</v>
      </c>
      <c r="C80" s="1">
        <v>147.02000000000001</v>
      </c>
      <c r="E80">
        <f t="shared" si="11"/>
        <v>3.838286144763098</v>
      </c>
      <c r="F80">
        <f t="shared" si="12"/>
        <v>-0.54691521358462103</v>
      </c>
      <c r="G80">
        <f t="shared" si="13"/>
        <v>3.8770551685436043</v>
      </c>
      <c r="H80">
        <f t="shared" si="14"/>
        <v>-8.1094543916119566</v>
      </c>
      <c r="J80">
        <f t="shared" si="15"/>
        <v>86.264799999999994</v>
      </c>
      <c r="K80">
        <f t="shared" si="16"/>
        <v>147.07469344855528</v>
      </c>
      <c r="T80" s="1" t="s">
        <v>69</v>
      </c>
      <c r="U80" s="1">
        <v>86.245999999999995</v>
      </c>
      <c r="V80" s="1">
        <v>147.096</v>
      </c>
      <c r="W80" s="1">
        <v>86.280600000000007</v>
      </c>
      <c r="X80" s="1">
        <v>147.02000000000001</v>
      </c>
      <c r="Y80" s="26">
        <f t="shared" si="17"/>
        <v>3.8770551685436043</v>
      </c>
      <c r="AA80">
        <v>86.264799999999994</v>
      </c>
      <c r="AB80">
        <v>147.07469344855528</v>
      </c>
      <c r="AC80" s="30">
        <f t="shared" si="18"/>
        <v>2.0912192254256023</v>
      </c>
      <c r="AE80" s="30">
        <f t="shared" si="19"/>
        <v>-1.785835943118002</v>
      </c>
      <c r="AG80" s="27">
        <v>0.14803006899999999</v>
      </c>
      <c r="AH80">
        <f t="shared" si="20"/>
        <v>3.7398377528251845</v>
      </c>
    </row>
    <row r="81" spans="1:34">
      <c r="A81" s="1" t="s">
        <v>70</v>
      </c>
      <c r="B81" s="1">
        <v>86.329599999999999</v>
      </c>
      <c r="C81" s="1">
        <v>147.11099999999999</v>
      </c>
      <c r="E81">
        <f t="shared" si="11"/>
        <v>5.4357230699297849</v>
      </c>
      <c r="F81">
        <f t="shared" si="12"/>
        <v>0.64624364623258779</v>
      </c>
      <c r="G81">
        <f t="shared" si="13"/>
        <v>5.4740036667198968</v>
      </c>
      <c r="H81">
        <f t="shared" si="14"/>
        <v>6.7799712804639025</v>
      </c>
      <c r="J81">
        <f t="shared" si="15"/>
        <v>86.315200000000019</v>
      </c>
      <c r="K81">
        <f t="shared" si="16"/>
        <v>146.9432873635451</v>
      </c>
      <c r="T81" s="1" t="s">
        <v>70</v>
      </c>
      <c r="U81" s="1">
        <v>86.280600000000007</v>
      </c>
      <c r="V81" s="1">
        <v>147.02000000000001</v>
      </c>
      <c r="W81" s="1">
        <v>86.329599999999999</v>
      </c>
      <c r="X81" s="1">
        <v>147.11099999999999</v>
      </c>
      <c r="Y81" s="26">
        <f t="shared" si="17"/>
        <v>5.4740036667198968</v>
      </c>
      <c r="AA81">
        <v>86.315200000000019</v>
      </c>
      <c r="AB81">
        <v>146.9432873635451</v>
      </c>
      <c r="AC81" s="30">
        <f t="shared" si="18"/>
        <v>3.8770551685436048</v>
      </c>
      <c r="AE81" s="30">
        <f t="shared" si="19"/>
        <v>-1.596948498176292</v>
      </c>
      <c r="AG81" s="27">
        <v>0.14803006899999999</v>
      </c>
      <c r="AH81">
        <f t="shared" si="20"/>
        <v>3.0449501999046253</v>
      </c>
    </row>
    <row r="82" spans="1:34">
      <c r="A82" s="1" t="s">
        <v>17</v>
      </c>
      <c r="B82" s="1">
        <v>86.367800000000003</v>
      </c>
      <c r="C82" s="1">
        <v>147.2328</v>
      </c>
      <c r="E82">
        <f t="shared" si="11"/>
        <v>4.2376453827221097</v>
      </c>
      <c r="F82">
        <f t="shared" si="12"/>
        <v>0.85598204754377705</v>
      </c>
      <c r="G82">
        <f t="shared" si="13"/>
        <v>4.3232330096148246</v>
      </c>
      <c r="H82">
        <f t="shared" si="14"/>
        <v>11.419784220122621</v>
      </c>
      <c r="J82">
        <f t="shared" si="15"/>
        <v>86.378599999999992</v>
      </c>
      <c r="K82">
        <f t="shared" si="16"/>
        <v>147.2032296185285</v>
      </c>
      <c r="T82" s="1" t="s">
        <v>17</v>
      </c>
      <c r="U82" s="1">
        <v>86.329599999999999</v>
      </c>
      <c r="V82" s="1">
        <v>147.11099999999999</v>
      </c>
      <c r="W82" s="1">
        <v>86.367800000000003</v>
      </c>
      <c r="X82" s="1">
        <v>147.2328</v>
      </c>
      <c r="Y82" s="26">
        <f t="shared" si="17"/>
        <v>4.3232330096148246</v>
      </c>
      <c r="AA82">
        <v>86.378599999999992</v>
      </c>
      <c r="AB82">
        <v>147.2032296185285</v>
      </c>
      <c r="AC82" s="30">
        <f t="shared" si="18"/>
        <v>5.4740036667199021</v>
      </c>
      <c r="AE82" s="30">
        <f t="shared" si="19"/>
        <v>1.1507706571050775</v>
      </c>
      <c r="AG82" s="27">
        <v>0.14803006899999999</v>
      </c>
      <c r="AH82">
        <f t="shared" si="20"/>
        <v>1.0054886870333166</v>
      </c>
    </row>
    <row r="83" spans="1:34">
      <c r="A83" s="1" t="s">
        <v>71</v>
      </c>
      <c r="B83" s="1">
        <v>86.397199999999998</v>
      </c>
      <c r="C83" s="1">
        <v>147.31139999999999</v>
      </c>
      <c r="E83">
        <f t="shared" si="11"/>
        <v>3.2614339055676975</v>
      </c>
      <c r="F83">
        <f t="shared" si="12"/>
        <v>0.54791735038479905</v>
      </c>
      <c r="G83">
        <f t="shared" si="13"/>
        <v>3.3071384221467452</v>
      </c>
      <c r="H83">
        <f t="shared" si="14"/>
        <v>9.5365751777195396</v>
      </c>
      <c r="J83">
        <f t="shared" si="15"/>
        <v>86.406000000000006</v>
      </c>
      <c r="K83">
        <f t="shared" si="16"/>
        <v>147.35589286592818</v>
      </c>
      <c r="T83" s="1" t="s">
        <v>71</v>
      </c>
      <c r="U83" s="1">
        <v>86.367800000000003</v>
      </c>
      <c r="V83" s="1">
        <v>147.2328</v>
      </c>
      <c r="W83" s="1">
        <v>86.397199999999998</v>
      </c>
      <c r="X83" s="1">
        <v>147.31139999999999</v>
      </c>
      <c r="Y83" s="26">
        <f t="shared" si="17"/>
        <v>3.3071384221467452</v>
      </c>
      <c r="AA83">
        <v>86.406000000000006</v>
      </c>
      <c r="AB83">
        <v>147.35589286592818</v>
      </c>
      <c r="AC83" s="30">
        <f t="shared" si="18"/>
        <v>4.3232330096148397</v>
      </c>
      <c r="AE83" s="30">
        <f t="shared" si="19"/>
        <v>1.0160945874680944</v>
      </c>
      <c r="AG83" s="27">
        <v>0.14803006899999999</v>
      </c>
      <c r="AH83">
        <f t="shared" si="20"/>
        <v>0.75353600822324462</v>
      </c>
    </row>
    <row r="84" spans="1:34">
      <c r="A84" s="1" t="s">
        <v>72</v>
      </c>
      <c r="B84" s="1">
        <v>86.421599999999998</v>
      </c>
      <c r="C84" s="1">
        <v>147.3244</v>
      </c>
      <c r="E84">
        <f t="shared" si="11"/>
        <v>2.7067682846111212</v>
      </c>
      <c r="F84">
        <f t="shared" si="12"/>
        <v>9.0009528761239757E-2</v>
      </c>
      <c r="G84">
        <f t="shared" si="13"/>
        <v>2.7082644372077946</v>
      </c>
      <c r="H84">
        <f t="shared" si="14"/>
        <v>1.9045835876765707</v>
      </c>
      <c r="J84">
        <f t="shared" si="15"/>
        <v>86.426599999999993</v>
      </c>
      <c r="K84">
        <f t="shared" si="16"/>
        <v>147.39064582927753</v>
      </c>
      <c r="T84" s="1" t="s">
        <v>72</v>
      </c>
      <c r="U84" s="1">
        <v>86.397199999999998</v>
      </c>
      <c r="V84" s="1">
        <v>147.31139999999999</v>
      </c>
      <c r="W84" s="1">
        <v>86.421599999999998</v>
      </c>
      <c r="X84" s="1">
        <v>147.3244</v>
      </c>
      <c r="Y84" s="26">
        <f t="shared" si="17"/>
        <v>2.7082644372077946</v>
      </c>
      <c r="AA84">
        <v>86.426599999999993</v>
      </c>
      <c r="AB84">
        <v>147.39064582927753</v>
      </c>
      <c r="AC84" s="30">
        <f t="shared" si="18"/>
        <v>3.3071384221467421</v>
      </c>
      <c r="AE84" s="30">
        <f t="shared" si="19"/>
        <v>0.5988739849389475</v>
      </c>
      <c r="AG84" s="27">
        <v>0.14803006899999999</v>
      </c>
      <c r="AH84">
        <f t="shared" si="20"/>
        <v>0.20326023653916478</v>
      </c>
    </row>
    <row r="85" spans="1:34">
      <c r="A85" s="1" t="s">
        <v>73</v>
      </c>
      <c r="B85" s="1">
        <v>86.447800000000001</v>
      </c>
      <c r="C85" s="1">
        <v>147.34540000000001</v>
      </c>
      <c r="E85">
        <f t="shared" si="11"/>
        <v>2.9064479088048021</v>
      </c>
      <c r="F85">
        <f t="shared" si="12"/>
        <v>0.14433680045629019</v>
      </c>
      <c r="G85">
        <f t="shared" si="13"/>
        <v>2.9100296490863742</v>
      </c>
      <c r="H85">
        <f t="shared" si="14"/>
        <v>2.8430239878418142</v>
      </c>
      <c r="J85">
        <f t="shared" si="15"/>
        <v>86.445999999999998</v>
      </c>
      <c r="K85">
        <f t="shared" si="16"/>
        <v>147.33748913586905</v>
      </c>
      <c r="T85" s="1" t="s">
        <v>73</v>
      </c>
      <c r="U85" s="1">
        <v>86.421599999999998</v>
      </c>
      <c r="V85" s="1">
        <v>147.3244</v>
      </c>
      <c r="W85" s="1">
        <v>86.447800000000001</v>
      </c>
      <c r="X85" s="1">
        <v>147.34540000000001</v>
      </c>
      <c r="Y85" s="26">
        <f t="shared" si="17"/>
        <v>2.9100296490863742</v>
      </c>
      <c r="AA85">
        <v>86.445999999999998</v>
      </c>
      <c r="AB85">
        <v>147.33748913586905</v>
      </c>
      <c r="AC85" s="30">
        <f t="shared" si="18"/>
        <v>2.7082644372077929</v>
      </c>
      <c r="AE85" s="30">
        <f t="shared" si="19"/>
        <v>-0.20176521187858132</v>
      </c>
      <c r="AG85" s="27">
        <v>0.14803006899999999</v>
      </c>
      <c r="AH85">
        <f t="shared" si="20"/>
        <v>0.12235673852492558</v>
      </c>
    </row>
    <row r="86" spans="1:34">
      <c r="A86" s="1" t="s">
        <v>18</v>
      </c>
      <c r="B86" s="1">
        <v>86.469399999999993</v>
      </c>
      <c r="C86" s="1">
        <v>147.279</v>
      </c>
      <c r="E86">
        <f t="shared" si="11"/>
        <v>2.3961555345556875</v>
      </c>
      <c r="F86">
        <f t="shared" si="12"/>
        <v>-0.45360759519881311</v>
      </c>
      <c r="G86">
        <f t="shared" si="13"/>
        <v>2.4387130204687684</v>
      </c>
      <c r="H86">
        <f t="shared" si="14"/>
        <v>-10.719606898480361</v>
      </c>
      <c r="J86">
        <f t="shared" si="15"/>
        <v>86.474000000000004</v>
      </c>
      <c r="K86">
        <f t="shared" si="16"/>
        <v>147.36655584160405</v>
      </c>
      <c r="T86" s="1" t="s">
        <v>18</v>
      </c>
      <c r="U86" s="1">
        <v>86.447800000000001</v>
      </c>
      <c r="V86" s="1">
        <v>147.34540000000001</v>
      </c>
      <c r="W86" s="1">
        <v>86.469399999999993</v>
      </c>
      <c r="X86" s="1">
        <v>147.279</v>
      </c>
      <c r="Y86" s="26">
        <f t="shared" si="17"/>
        <v>2.4387130204687684</v>
      </c>
      <c r="AA86">
        <v>86.474000000000004</v>
      </c>
      <c r="AB86">
        <v>147.36655584160405</v>
      </c>
      <c r="AC86" s="30">
        <f t="shared" si="18"/>
        <v>2.9100296490863724</v>
      </c>
      <c r="AE86" s="30">
        <f t="shared" si="19"/>
        <v>0.47131662861760404</v>
      </c>
      <c r="AG86" s="27">
        <v>0.14803006899999999</v>
      </c>
      <c r="AH86">
        <f t="shared" si="20"/>
        <v>0.10451419962938666</v>
      </c>
    </row>
    <row r="87" spans="1:34">
      <c r="A87" s="1" t="s">
        <v>74</v>
      </c>
      <c r="B87" s="1">
        <v>86.492800000000003</v>
      </c>
      <c r="C87" s="1">
        <v>147.17619999999999</v>
      </c>
      <c r="E87">
        <f t="shared" si="11"/>
        <v>2.5958351597685625</v>
      </c>
      <c r="F87">
        <f t="shared" si="12"/>
        <v>-0.69762328316215361</v>
      </c>
      <c r="G87">
        <f t="shared" si="13"/>
        <v>2.6879431582346789</v>
      </c>
      <c r="H87">
        <f t="shared" si="14"/>
        <v>-15.042648084213303</v>
      </c>
      <c r="J87">
        <f t="shared" si="15"/>
        <v>86.490999999999985</v>
      </c>
      <c r="K87">
        <f t="shared" si="16"/>
        <v>147.21219178399832</v>
      </c>
      <c r="T87" s="1" t="s">
        <v>74</v>
      </c>
      <c r="U87" s="1">
        <v>86.469399999999993</v>
      </c>
      <c r="V87" s="1">
        <v>147.279</v>
      </c>
      <c r="W87" s="1">
        <v>86.492800000000003</v>
      </c>
      <c r="X87" s="1">
        <v>147.17619999999999</v>
      </c>
      <c r="Y87" s="26">
        <f t="shared" si="17"/>
        <v>2.6879431582346789</v>
      </c>
      <c r="AA87">
        <v>86.490999999999985</v>
      </c>
      <c r="AB87">
        <v>147.21219178399832</v>
      </c>
      <c r="AC87" s="30">
        <f t="shared" si="18"/>
        <v>2.438713020468763</v>
      </c>
      <c r="AE87" s="30">
        <f t="shared" si="19"/>
        <v>-0.24923013776591585</v>
      </c>
      <c r="AG87" s="27">
        <v>0.14803006899999999</v>
      </c>
      <c r="AH87">
        <f t="shared" si="20"/>
        <v>0.15781567187969819</v>
      </c>
    </row>
    <row r="88" spans="1:34">
      <c r="A88" s="1" t="s">
        <v>75</v>
      </c>
      <c r="B88" s="1">
        <v>86.5184</v>
      </c>
      <c r="C88" s="1">
        <v>146.99879999999999</v>
      </c>
      <c r="E88">
        <f t="shared" si="11"/>
        <v>2.8398880341502988</v>
      </c>
      <c r="F88">
        <f t="shared" si="12"/>
        <v>-1.1950983296282163</v>
      </c>
      <c r="G88">
        <f t="shared" si="13"/>
        <v>3.0811076034423404</v>
      </c>
      <c r="H88">
        <f t="shared" si="14"/>
        <v>-22.822616921376763</v>
      </c>
      <c r="J88">
        <f t="shared" si="15"/>
        <v>86.516200000000012</v>
      </c>
      <c r="K88">
        <f t="shared" si="16"/>
        <v>147.0727103721502</v>
      </c>
      <c r="T88" s="1" t="s">
        <v>75</v>
      </c>
      <c r="U88" s="1">
        <v>86.492800000000003</v>
      </c>
      <c r="V88" s="1">
        <v>147.17619999999999</v>
      </c>
      <c r="W88" s="1">
        <v>86.5184</v>
      </c>
      <c r="X88" s="1">
        <v>146.99879999999999</v>
      </c>
      <c r="Y88" s="26">
        <f t="shared" si="17"/>
        <v>3.0811076034423404</v>
      </c>
      <c r="AA88">
        <v>86.516200000000012</v>
      </c>
      <c r="AB88">
        <v>147.0727103721502</v>
      </c>
      <c r="AC88" s="30">
        <f t="shared" si="18"/>
        <v>2.6879431582346931</v>
      </c>
      <c r="AE88" s="30">
        <f t="shared" si="19"/>
        <v>-0.39316444520764726</v>
      </c>
      <c r="AG88" s="27">
        <v>0.14803006899999999</v>
      </c>
      <c r="AH88">
        <f t="shared" si="20"/>
        <v>0.29289150220845134</v>
      </c>
    </row>
    <row r="89" spans="1:34">
      <c r="A89" s="1" t="s">
        <v>76</v>
      </c>
      <c r="B89" s="1">
        <v>86.546400000000006</v>
      </c>
      <c r="C89" s="1">
        <v>146.76140000000001</v>
      </c>
      <c r="E89">
        <f t="shared" si="11"/>
        <v>3.1061275322813469</v>
      </c>
      <c r="F89">
        <f t="shared" si="12"/>
        <v>-1.5864560525341598</v>
      </c>
      <c r="G89">
        <f t="shared" si="13"/>
        <v>3.487817520085946</v>
      </c>
      <c r="H89">
        <f t="shared" si="14"/>
        <v>-27.055693870054188</v>
      </c>
      <c r="J89">
        <f t="shared" si="15"/>
        <v>86.543999999999997</v>
      </c>
      <c r="K89">
        <f t="shared" si="16"/>
        <v>146.82008753668245</v>
      </c>
      <c r="T89" s="1" t="s">
        <v>76</v>
      </c>
      <c r="U89" s="1">
        <v>86.5184</v>
      </c>
      <c r="V89" s="1">
        <v>146.99879999999999</v>
      </c>
      <c r="W89" s="1">
        <v>86.546400000000006</v>
      </c>
      <c r="X89" s="1">
        <v>146.76140000000001</v>
      </c>
      <c r="Y89" s="26">
        <f t="shared" si="17"/>
        <v>3.487817520085946</v>
      </c>
      <c r="AA89">
        <v>86.543999999999997</v>
      </c>
      <c r="AB89">
        <v>146.82008753668245</v>
      </c>
      <c r="AC89" s="30">
        <f t="shared" si="18"/>
        <v>3.0811076034423248</v>
      </c>
      <c r="AE89" s="30">
        <f t="shared" si="19"/>
        <v>-0.40670991664362122</v>
      </c>
      <c r="AG89" s="27">
        <v>0.14803006899999999</v>
      </c>
      <c r="AH89">
        <f t="shared" si="20"/>
        <v>0.30773645167188513</v>
      </c>
    </row>
    <row r="90" spans="1:34">
      <c r="A90" s="1" t="s">
        <v>19</v>
      </c>
      <c r="B90" s="1">
        <v>86.572599999999994</v>
      </c>
      <c r="C90" s="1">
        <v>146.52500000000001</v>
      </c>
      <c r="E90">
        <f t="shared" si="11"/>
        <v>2.906447908803226</v>
      </c>
      <c r="F90">
        <f t="shared" si="12"/>
        <v>-1.5678031722880006</v>
      </c>
      <c r="G90">
        <f t="shared" si="13"/>
        <v>3.3023395091393866</v>
      </c>
      <c r="H90">
        <f t="shared" si="14"/>
        <v>-28.343418595031338</v>
      </c>
      <c r="J90">
        <f t="shared" si="15"/>
        <v>86.574400000000011</v>
      </c>
      <c r="K90">
        <f t="shared" si="16"/>
        <v>146.52206188989291</v>
      </c>
      <c r="T90" s="1" t="s">
        <v>19</v>
      </c>
      <c r="U90" s="1">
        <v>86.546400000000006</v>
      </c>
      <c r="V90" s="1">
        <v>146.76140000000001</v>
      </c>
      <c r="W90" s="1">
        <v>86.572599999999994</v>
      </c>
      <c r="X90" s="1">
        <v>146.52500000000001</v>
      </c>
      <c r="Y90" s="26">
        <f t="shared" si="17"/>
        <v>3.3023395091393866</v>
      </c>
      <c r="AA90">
        <v>86.574400000000011</v>
      </c>
      <c r="AB90">
        <v>146.52206188989291</v>
      </c>
      <c r="AC90" s="30">
        <f t="shared" si="18"/>
        <v>3.487817520085982</v>
      </c>
      <c r="AE90" s="30">
        <f t="shared" si="19"/>
        <v>0.18547801094659544</v>
      </c>
      <c r="AG90" s="27">
        <v>0.14803006899999999</v>
      </c>
      <c r="AH90">
        <f t="shared" si="20"/>
        <v>1.4023483560355833E-3</v>
      </c>
    </row>
    <row r="91" spans="1:34">
      <c r="A91" s="1" t="s">
        <v>77</v>
      </c>
      <c r="B91" s="1">
        <v>86.594800000000006</v>
      </c>
      <c r="C91" s="1">
        <v>146.46</v>
      </c>
      <c r="E91">
        <f t="shared" si="11"/>
        <v>2.4627154096963477</v>
      </c>
      <c r="F91">
        <f t="shared" si="12"/>
        <v>-0.42829093817186836</v>
      </c>
      <c r="G91">
        <f t="shared" si="13"/>
        <v>2.4996800429006885</v>
      </c>
      <c r="H91">
        <f t="shared" si="14"/>
        <v>-9.8656399708499443</v>
      </c>
      <c r="J91">
        <f t="shared" si="15"/>
        <v>86.598799999999983</v>
      </c>
      <c r="K91">
        <f t="shared" si="16"/>
        <v>146.28678113381707</v>
      </c>
      <c r="T91" s="1" t="s">
        <v>77</v>
      </c>
      <c r="U91" s="1">
        <v>86.572599999999994</v>
      </c>
      <c r="V91" s="1">
        <v>146.52500000000001</v>
      </c>
      <c r="W91" s="1">
        <v>86.594800000000006</v>
      </c>
      <c r="X91" s="1">
        <v>146.46</v>
      </c>
      <c r="Y91" s="26">
        <f t="shared" si="17"/>
        <v>2.4996800429006885</v>
      </c>
      <c r="AA91">
        <v>86.598799999999983</v>
      </c>
      <c r="AB91">
        <v>146.28678113381707</v>
      </c>
      <c r="AC91" s="30">
        <f t="shared" si="18"/>
        <v>3.3023395091394301</v>
      </c>
      <c r="AE91" s="30">
        <f t="shared" si="19"/>
        <v>0.80265946623874163</v>
      </c>
      <c r="AG91" s="27">
        <v>0.14803006899999999</v>
      </c>
      <c r="AH91">
        <f t="shared" si="20"/>
        <v>0.42853964772915815</v>
      </c>
    </row>
    <row r="92" spans="1:34">
      <c r="A92" s="1" t="s">
        <v>78</v>
      </c>
      <c r="B92" s="1">
        <v>86.614599999999996</v>
      </c>
      <c r="C92" s="1">
        <v>146.3974</v>
      </c>
      <c r="E92">
        <f t="shared" ref="E92:E104" si="21">2*6356*SIN(((B92-B91)*PI()/180)/2)</f>
        <v>2.1964759087531611</v>
      </c>
      <c r="F92">
        <f t="shared" ref="F92:F104" si="22">2*6356*COS(B92*PI()/180)*SIN(((C92-C91)*PI()/180)/2)</f>
        <v>-0.41008151595499165</v>
      </c>
      <c r="G92">
        <f t="shared" ref="G92:G104" si="23">SQRT(E92^2+F92^2)</f>
        <v>2.2344290696866995</v>
      </c>
      <c r="H92">
        <f t="shared" ref="H92:H104" si="24">ATAN(F92/E92)*180/PI()</f>
        <v>-10.575355443481229</v>
      </c>
      <c r="J92">
        <f t="shared" si="15"/>
        <v>86.617000000000019</v>
      </c>
      <c r="K92">
        <f t="shared" si="16"/>
        <v>146.39457395615224</v>
      </c>
      <c r="T92" s="1" t="s">
        <v>78</v>
      </c>
      <c r="U92" s="1">
        <v>86.594800000000006</v>
      </c>
      <c r="V92" s="1">
        <v>146.46</v>
      </c>
      <c r="W92" s="1">
        <v>86.614599999999996</v>
      </c>
      <c r="X92" s="1">
        <v>146.3974</v>
      </c>
      <c r="Y92" s="26">
        <f t="shared" si="17"/>
        <v>2.2344290696866995</v>
      </c>
      <c r="AA92">
        <v>86.617000000000019</v>
      </c>
      <c r="AB92">
        <v>146.39457395615224</v>
      </c>
      <c r="AC92" s="30">
        <f t="shared" si="18"/>
        <v>2.4996800429006942</v>
      </c>
      <c r="AE92" s="30">
        <f t="shared" si="19"/>
        <v>0.26525097321399471</v>
      </c>
      <c r="AG92" s="27">
        <v>0.14803006899999999</v>
      </c>
      <c r="AH92">
        <f t="shared" si="20"/>
        <v>1.3740740384746526E-2</v>
      </c>
    </row>
    <row r="93" spans="1:34">
      <c r="A93" s="1" t="s">
        <v>79</v>
      </c>
      <c r="B93" s="1">
        <v>86.635199999999998</v>
      </c>
      <c r="C93" s="1">
        <v>146.27279999999999</v>
      </c>
      <c r="E93">
        <f t="shared" si="21"/>
        <v>2.285222409180903</v>
      </c>
      <c r="F93">
        <f t="shared" si="22"/>
        <v>-0.81127141063020347</v>
      </c>
      <c r="G93">
        <f t="shared" si="23"/>
        <v>2.4249541771193308</v>
      </c>
      <c r="H93">
        <f t="shared" si="24"/>
        <v>-19.545250990491862</v>
      </c>
      <c r="J93">
        <f t="shared" ref="J93:J105" si="25">(2*ASIN(E92/(2*6356))*(180/PI())) +B92</f>
        <v>86.634399999999985</v>
      </c>
      <c r="K93">
        <f t="shared" ref="K93:K105" si="26">(2*ASIN(F92/(2*6356*COS(J93*PI()/180)))*(180/PI())) +C92</f>
        <v>146.33443214832712</v>
      </c>
      <c r="T93" s="1" t="s">
        <v>79</v>
      </c>
      <c r="U93" s="1">
        <v>86.614599999999996</v>
      </c>
      <c r="V93" s="1">
        <v>146.3974</v>
      </c>
      <c r="W93" s="1">
        <v>86.635199999999998</v>
      </c>
      <c r="X93" s="1">
        <v>146.27279999999999</v>
      </c>
      <c r="Y93" s="26">
        <f t="shared" ref="Y93:Y104" si="27">SQRT((2*6356*SIN(((W93-U93)*PI()/180)/2))^2+(2*6356*COS(W93*PI()/180)*SIN(((X93-V93)*PI()/180)/2))^2)</f>
        <v>2.4249541771193308</v>
      </c>
      <c r="AA93">
        <v>86.634399999999985</v>
      </c>
      <c r="AB93">
        <v>146.33443214832712</v>
      </c>
      <c r="AC93" s="30">
        <f t="shared" ref="AC93:AC104" si="28">SQRT((2*6356*SIN(((AA93-U93)*PI()/180)/2))^2+(2*6356*COS(AA93*PI()/180)*SIN(((AB93-V93)*PI()/180)/2))^2)</f>
        <v>2.2344290696867128</v>
      </c>
      <c r="AE93" s="30">
        <f t="shared" ref="AE93:AE104" si="29">AC93-Y93</f>
        <v>-0.19052510743261797</v>
      </c>
      <c r="AG93" s="27">
        <v>0.14803006899999999</v>
      </c>
      <c r="AH93">
        <f t="shared" ref="AH93:AH104" si="30">(AG93-AE93)^2</f>
        <v>0.11461960748932107</v>
      </c>
    </row>
    <row r="94" spans="1:34">
      <c r="A94" s="1" t="s">
        <v>20</v>
      </c>
      <c r="B94" s="1">
        <v>86.651799999999994</v>
      </c>
      <c r="C94" s="1">
        <v>146.13640000000001</v>
      </c>
      <c r="E94">
        <f t="shared" si="21"/>
        <v>1.8414899060212184</v>
      </c>
      <c r="F94">
        <f t="shared" si="22"/>
        <v>-0.88372486955523111</v>
      </c>
      <c r="G94">
        <f t="shared" si="23"/>
        <v>2.0425608238308222</v>
      </c>
      <c r="H94">
        <f t="shared" si="24"/>
        <v>-25.636193778055116</v>
      </c>
      <c r="J94">
        <f t="shared" si="25"/>
        <v>86.655799999999999</v>
      </c>
      <c r="K94">
        <f t="shared" si="26"/>
        <v>146.14743335368473</v>
      </c>
      <c r="T94" s="1" t="s">
        <v>20</v>
      </c>
      <c r="U94" s="1">
        <v>86.635199999999998</v>
      </c>
      <c r="V94" s="1">
        <v>146.27279999999999</v>
      </c>
      <c r="W94" s="1">
        <v>86.651799999999994</v>
      </c>
      <c r="X94" s="1">
        <v>146.13640000000001</v>
      </c>
      <c r="Y94" s="26">
        <f t="shared" si="27"/>
        <v>2.0425608238308222</v>
      </c>
      <c r="AA94">
        <v>86.655799999999999</v>
      </c>
      <c r="AB94">
        <v>146.14743335368473</v>
      </c>
      <c r="AC94" s="30">
        <f t="shared" si="28"/>
        <v>2.4249541771193566</v>
      </c>
      <c r="AE94" s="30">
        <f t="shared" si="29"/>
        <v>0.38239335328853441</v>
      </c>
      <c r="AG94" s="27">
        <v>0.14803006899999999</v>
      </c>
      <c r="AH94">
        <f t="shared" si="30"/>
        <v>5.4926149022508405E-2</v>
      </c>
    </row>
    <row r="95" spans="1:34">
      <c r="A95" s="1" t="s">
        <v>80</v>
      </c>
      <c r="B95" s="1">
        <v>86.668599999999998</v>
      </c>
      <c r="C95" s="1">
        <v>146.0462</v>
      </c>
      <c r="E95">
        <f t="shared" si="21"/>
        <v>1.8636765312376968</v>
      </c>
      <c r="F95">
        <f t="shared" si="22"/>
        <v>-0.5814698033793676</v>
      </c>
      <c r="G95">
        <f t="shared" si="23"/>
        <v>1.9522800376299028</v>
      </c>
      <c r="H95">
        <f t="shared" si="24"/>
        <v>-17.327998139107468</v>
      </c>
      <c r="J95">
        <f t="shared" si="25"/>
        <v>86.668399999999991</v>
      </c>
      <c r="K95">
        <f t="shared" si="26"/>
        <v>145.99932114614353</v>
      </c>
      <c r="T95" s="1" t="s">
        <v>80</v>
      </c>
      <c r="U95" s="1">
        <v>86.651799999999994</v>
      </c>
      <c r="V95" s="1">
        <v>146.13640000000001</v>
      </c>
      <c r="W95" s="1">
        <v>86.668599999999998</v>
      </c>
      <c r="X95" s="1">
        <v>146.0462</v>
      </c>
      <c r="Y95" s="26">
        <f t="shared" si="27"/>
        <v>1.9522800376299028</v>
      </c>
      <c r="AA95">
        <v>86.668399999999991</v>
      </c>
      <c r="AB95">
        <v>145.99932114614353</v>
      </c>
      <c r="AC95" s="30">
        <f t="shared" si="28"/>
        <v>2.042560823830784</v>
      </c>
      <c r="AE95" s="30">
        <f t="shared" si="29"/>
        <v>9.0280786200881202E-2</v>
      </c>
      <c r="AG95" s="27">
        <v>0.14803006899999999</v>
      </c>
      <c r="AH95">
        <f t="shared" si="30"/>
        <v>3.3349796638125965E-3</v>
      </c>
    </row>
    <row r="96" spans="1:34">
      <c r="A96" s="1" t="s">
        <v>81</v>
      </c>
      <c r="B96" s="1">
        <v>86.687600000000003</v>
      </c>
      <c r="C96" s="1">
        <v>145.99539999999999</v>
      </c>
      <c r="E96">
        <f t="shared" si="21"/>
        <v>2.1077294082215188</v>
      </c>
      <c r="F96">
        <f t="shared" si="22"/>
        <v>-0.32561406035517027</v>
      </c>
      <c r="G96">
        <f t="shared" si="23"/>
        <v>2.1327324667156016</v>
      </c>
      <c r="H96">
        <f t="shared" si="24"/>
        <v>-8.7819550634499191</v>
      </c>
      <c r="J96">
        <f t="shared" si="25"/>
        <v>86.685400000000001</v>
      </c>
      <c r="K96">
        <f t="shared" si="26"/>
        <v>145.95554333657822</v>
      </c>
      <c r="T96" s="1" t="s">
        <v>81</v>
      </c>
      <c r="U96" s="1">
        <v>86.668599999999998</v>
      </c>
      <c r="V96" s="1">
        <v>146.0462</v>
      </c>
      <c r="W96" s="1">
        <v>86.687600000000003</v>
      </c>
      <c r="X96" s="1">
        <v>145.99539999999999</v>
      </c>
      <c r="Y96" s="26">
        <f t="shared" si="27"/>
        <v>2.1327324667156016</v>
      </c>
      <c r="AA96">
        <v>86.685400000000001</v>
      </c>
      <c r="AB96">
        <v>145.95554333657822</v>
      </c>
      <c r="AC96" s="30">
        <f t="shared" si="28"/>
        <v>1.9522800376298968</v>
      </c>
      <c r="AE96" s="30">
        <f t="shared" si="29"/>
        <v>-0.1804524290857048</v>
      </c>
      <c r="AG96" s="27">
        <v>0.14803006899999999</v>
      </c>
      <c r="AH96">
        <f t="shared" si="30"/>
        <v>0.10790075154862505</v>
      </c>
    </row>
    <row r="97" spans="1:34">
      <c r="A97" s="1" t="s">
        <v>82</v>
      </c>
      <c r="B97" s="1">
        <v>86.705799999999996</v>
      </c>
      <c r="C97" s="1">
        <v>145.90819999999999</v>
      </c>
      <c r="E97">
        <f t="shared" si="21"/>
        <v>2.0189829075839953</v>
      </c>
      <c r="F97">
        <f t="shared" si="22"/>
        <v>-0.55586039731630899</v>
      </c>
      <c r="G97">
        <f t="shared" si="23"/>
        <v>2.0941042864243817</v>
      </c>
      <c r="H97">
        <f t="shared" si="24"/>
        <v>-15.393137769522873</v>
      </c>
      <c r="J97">
        <f t="shared" si="25"/>
        <v>86.706600000000009</v>
      </c>
      <c r="K97">
        <f t="shared" si="26"/>
        <v>145.94430725463138</v>
      </c>
      <c r="T97" s="1" t="s">
        <v>82</v>
      </c>
      <c r="U97" s="1">
        <v>86.687600000000003</v>
      </c>
      <c r="V97" s="1">
        <v>145.99539999999999</v>
      </c>
      <c r="W97" s="1">
        <v>86.705799999999996</v>
      </c>
      <c r="X97" s="1">
        <v>145.90819999999999</v>
      </c>
      <c r="Y97" s="26">
        <f t="shared" si="27"/>
        <v>2.0941042864243817</v>
      </c>
      <c r="AA97">
        <v>86.706600000000009</v>
      </c>
      <c r="AB97">
        <v>145.94430725463138</v>
      </c>
      <c r="AC97" s="30">
        <f t="shared" si="28"/>
        <v>2.1327324667156025</v>
      </c>
      <c r="AE97" s="30">
        <f t="shared" si="29"/>
        <v>3.8628180291220726E-2</v>
      </c>
      <c r="AG97" s="27">
        <v>0.14803006899999999</v>
      </c>
      <c r="AH97">
        <f t="shared" si="30"/>
        <v>1.1968773253048123E-2</v>
      </c>
    </row>
    <row r="98" spans="1:34">
      <c r="A98" s="1" t="s">
        <v>21</v>
      </c>
      <c r="B98" s="1">
        <v>86.719800000000006</v>
      </c>
      <c r="C98" s="1">
        <v>145.7782</v>
      </c>
      <c r="E98">
        <f t="shared" si="21"/>
        <v>1.5530637777321734</v>
      </c>
      <c r="F98">
        <f t="shared" si="22"/>
        <v>-0.82517287020688668</v>
      </c>
      <c r="G98">
        <f t="shared" si="23"/>
        <v>1.7586692023883288</v>
      </c>
      <c r="H98">
        <f t="shared" si="24"/>
        <v>-27.982574134809298</v>
      </c>
      <c r="J98">
        <f t="shared" si="25"/>
        <v>86.72399999999999</v>
      </c>
      <c r="K98">
        <f t="shared" si="26"/>
        <v>145.82051608790042</v>
      </c>
      <c r="T98" s="1" t="s">
        <v>21</v>
      </c>
      <c r="U98" s="1">
        <v>86.705799999999996</v>
      </c>
      <c r="V98" s="1">
        <v>145.90819999999999</v>
      </c>
      <c r="W98" s="1">
        <v>86.719800000000006</v>
      </c>
      <c r="X98" s="1">
        <v>145.7782</v>
      </c>
      <c r="Y98" s="26">
        <f t="shared" si="27"/>
        <v>1.7586692023883288</v>
      </c>
      <c r="AA98">
        <v>86.72399999999999</v>
      </c>
      <c r="AB98">
        <v>145.82051608790042</v>
      </c>
      <c r="AC98" s="30">
        <f t="shared" si="28"/>
        <v>2.0941042864243862</v>
      </c>
      <c r="AE98" s="30">
        <f t="shared" si="29"/>
        <v>0.33543508403605737</v>
      </c>
      <c r="AG98" s="27">
        <v>0.14803006899999999</v>
      </c>
      <c r="AH98">
        <f t="shared" si="30"/>
        <v>3.5120639660664893E-2</v>
      </c>
    </row>
    <row r="99" spans="1:34">
      <c r="A99" s="1" t="s">
        <v>83</v>
      </c>
      <c r="B99" s="1">
        <v>86.728800000000007</v>
      </c>
      <c r="C99" s="1">
        <v>145.5728</v>
      </c>
      <c r="E99">
        <f t="shared" si="21"/>
        <v>0.99839814428443718</v>
      </c>
      <c r="F99">
        <f t="shared" si="22"/>
        <v>-1.3001994024247692</v>
      </c>
      <c r="G99">
        <f t="shared" si="23"/>
        <v>1.6393039195269237</v>
      </c>
      <c r="H99">
        <f t="shared" si="24"/>
        <v>-52.480033850771996</v>
      </c>
      <c r="J99">
        <f t="shared" si="25"/>
        <v>86.733800000000016</v>
      </c>
      <c r="K99">
        <f t="shared" si="26"/>
        <v>145.64764338491429</v>
      </c>
      <c r="T99" s="1" t="s">
        <v>83</v>
      </c>
      <c r="U99" s="1">
        <v>86.719800000000006</v>
      </c>
      <c r="V99" s="1">
        <v>145.7782</v>
      </c>
      <c r="W99" s="1">
        <v>86.728800000000007</v>
      </c>
      <c r="X99" s="1">
        <v>145.5728</v>
      </c>
      <c r="Y99" s="26">
        <f t="shared" si="27"/>
        <v>1.6393039195269237</v>
      </c>
      <c r="AA99">
        <v>86.733800000000016</v>
      </c>
      <c r="AB99">
        <v>145.64764338491429</v>
      </c>
      <c r="AC99" s="30">
        <f t="shared" si="28"/>
        <v>1.7586692023883308</v>
      </c>
      <c r="AE99" s="30">
        <f t="shared" si="29"/>
        <v>0.11936528286140713</v>
      </c>
      <c r="AG99" s="27">
        <v>0.14803006899999999</v>
      </c>
      <c r="AH99">
        <f t="shared" si="30"/>
        <v>8.2166996437126516E-4</v>
      </c>
    </row>
    <row r="100" spans="1:34">
      <c r="A100" s="1" t="s">
        <v>84</v>
      </c>
      <c r="B100" s="1">
        <v>86.733400000000003</v>
      </c>
      <c r="C100" s="1">
        <v>145.29560000000001</v>
      </c>
      <c r="E100">
        <f t="shared" si="21"/>
        <v>0.5102923852436434</v>
      </c>
      <c r="F100">
        <f t="shared" si="22"/>
        <v>-1.7522339118717662</v>
      </c>
      <c r="G100">
        <f t="shared" si="23"/>
        <v>1.8250265752451604</v>
      </c>
      <c r="H100">
        <f t="shared" si="24"/>
        <v>-73.763178081237456</v>
      </c>
      <c r="J100">
        <f t="shared" si="25"/>
        <v>86.737800000000007</v>
      </c>
      <c r="K100">
        <f t="shared" si="26"/>
        <v>145.36683394159456</v>
      </c>
      <c r="T100" s="1" t="s">
        <v>84</v>
      </c>
      <c r="U100" s="1">
        <v>86.728800000000007</v>
      </c>
      <c r="V100" s="1">
        <v>145.5728</v>
      </c>
      <c r="W100" s="1">
        <v>86.733400000000003</v>
      </c>
      <c r="X100" s="1">
        <v>145.29560000000001</v>
      </c>
      <c r="Y100" s="26">
        <f t="shared" si="27"/>
        <v>1.8250265752451604</v>
      </c>
      <c r="AA100">
        <v>86.737800000000007</v>
      </c>
      <c r="AB100">
        <v>145.36683394159456</v>
      </c>
      <c r="AC100" s="30">
        <f t="shared" si="28"/>
        <v>1.6393039195269663</v>
      </c>
      <c r="AE100" s="30">
        <f t="shared" si="29"/>
        <v>-0.18572265571819413</v>
      </c>
      <c r="AG100" s="27">
        <v>0.14803006899999999</v>
      </c>
      <c r="AH100">
        <f t="shared" si="30"/>
        <v>0.11139088125681866</v>
      </c>
    </row>
    <row r="101" spans="1:34">
      <c r="A101" s="1" t="s">
        <v>85</v>
      </c>
      <c r="B101" s="1">
        <v>86.736000000000004</v>
      </c>
      <c r="C101" s="1">
        <v>145.0224</v>
      </c>
      <c r="E101">
        <f t="shared" si="21"/>
        <v>0.28842613084294383</v>
      </c>
      <c r="F101">
        <f t="shared" si="22"/>
        <v>-1.7255761487025036</v>
      </c>
      <c r="G101">
        <f t="shared" si="23"/>
        <v>1.7495149836237458</v>
      </c>
      <c r="H101">
        <f t="shared" si="24"/>
        <v>-80.510862103342447</v>
      </c>
      <c r="J101">
        <f t="shared" si="25"/>
        <v>86.738</v>
      </c>
      <c r="K101">
        <f t="shared" si="26"/>
        <v>145.01800952128039</v>
      </c>
      <c r="T101" s="1" t="s">
        <v>85</v>
      </c>
      <c r="U101" s="1">
        <v>86.733400000000003</v>
      </c>
      <c r="V101" s="1">
        <v>145.29560000000001</v>
      </c>
      <c r="W101" s="1">
        <v>86.736000000000004</v>
      </c>
      <c r="X101" s="1">
        <v>145.0224</v>
      </c>
      <c r="Y101" s="26">
        <f t="shared" si="27"/>
        <v>1.7495149836237458</v>
      </c>
      <c r="AA101">
        <v>86.738</v>
      </c>
      <c r="AB101">
        <v>145.01800952128039</v>
      </c>
      <c r="AC101" s="30">
        <f t="shared" si="28"/>
        <v>1.8250265752451562</v>
      </c>
      <c r="AE101" s="30">
        <f t="shared" si="29"/>
        <v>7.5511591621410412E-2</v>
      </c>
      <c r="AG101" s="27">
        <v>0.14803006899999999</v>
      </c>
      <c r="AH101">
        <f t="shared" si="30"/>
        <v>5.2589295613090078E-3</v>
      </c>
    </row>
    <row r="102" spans="1:34">
      <c r="A102" s="1" t="s">
        <v>22</v>
      </c>
      <c r="B102" s="1">
        <v>86.738399999999999</v>
      </c>
      <c r="C102" s="1">
        <v>144.77199999999999</v>
      </c>
      <c r="E102">
        <f t="shared" si="21"/>
        <v>0.26623950539613822</v>
      </c>
      <c r="F102">
        <f t="shared" si="22"/>
        <v>-1.5804061765005322</v>
      </c>
      <c r="G102">
        <f t="shared" si="23"/>
        <v>1.60267500041481</v>
      </c>
      <c r="H102">
        <f t="shared" si="24"/>
        <v>-80.437582649412235</v>
      </c>
      <c r="J102">
        <f t="shared" si="25"/>
        <v>86.738600000000005</v>
      </c>
      <c r="K102">
        <f t="shared" si="26"/>
        <v>144.74898243911036</v>
      </c>
      <c r="T102" s="1" t="s">
        <v>22</v>
      </c>
      <c r="U102" s="1">
        <v>86.736000000000004</v>
      </c>
      <c r="V102" s="1">
        <v>145.0224</v>
      </c>
      <c r="W102" s="1">
        <v>86.738399999999999</v>
      </c>
      <c r="X102" s="1">
        <v>144.77199999999999</v>
      </c>
      <c r="Y102" s="26">
        <f t="shared" si="27"/>
        <v>1.60267500041481</v>
      </c>
      <c r="AA102">
        <v>86.738600000000005</v>
      </c>
      <c r="AB102">
        <v>144.74898243911036</v>
      </c>
      <c r="AC102" s="30">
        <f t="shared" si="28"/>
        <v>1.7495149836238193</v>
      </c>
      <c r="AE102" s="30">
        <f t="shared" si="29"/>
        <v>0.14683998320900926</v>
      </c>
      <c r="AG102" s="27">
        <v>0.14803006899999999</v>
      </c>
      <c r="AH102">
        <f t="shared" si="30"/>
        <v>1.4163041899180189E-6</v>
      </c>
    </row>
    <row r="103" spans="1:34">
      <c r="A103" s="1" t="s">
        <v>86</v>
      </c>
      <c r="B103" s="1">
        <v>86.741600000000005</v>
      </c>
      <c r="C103" s="1">
        <v>144.61539999999999</v>
      </c>
      <c r="E103">
        <f t="shared" si="21"/>
        <v>0.35498600717624224</v>
      </c>
      <c r="F103">
        <f t="shared" si="22"/>
        <v>-0.9874168196040245</v>
      </c>
      <c r="G103">
        <f t="shared" si="23"/>
        <v>1.0492888262665612</v>
      </c>
      <c r="H103">
        <f t="shared" si="24"/>
        <v>-70.225992373887692</v>
      </c>
      <c r="J103">
        <f t="shared" si="25"/>
        <v>86.740799999999993</v>
      </c>
      <c r="K103">
        <f t="shared" si="26"/>
        <v>144.52141581004159</v>
      </c>
      <c r="T103" s="1" t="s">
        <v>86</v>
      </c>
      <c r="U103" s="1">
        <v>86.738399999999999</v>
      </c>
      <c r="V103" s="1">
        <v>144.77199999999999</v>
      </c>
      <c r="W103" s="1">
        <v>86.741600000000005</v>
      </c>
      <c r="X103" s="1">
        <v>144.61539999999999</v>
      </c>
      <c r="Y103" s="26">
        <f t="shared" si="27"/>
        <v>1.0492888262665612</v>
      </c>
      <c r="AA103">
        <v>86.740799999999993</v>
      </c>
      <c r="AB103">
        <v>144.52141581004159</v>
      </c>
      <c r="AC103" s="30">
        <f t="shared" si="28"/>
        <v>1.6026750004147947</v>
      </c>
      <c r="AE103" s="30">
        <f t="shared" si="29"/>
        <v>0.55338617414823355</v>
      </c>
      <c r="AG103" s="27">
        <v>0.14803006899999999</v>
      </c>
      <c r="AH103">
        <f t="shared" si="30"/>
        <v>0.16431357198094579</v>
      </c>
    </row>
    <row r="104" spans="1:34">
      <c r="A104" s="1" t="s">
        <v>87</v>
      </c>
      <c r="B104" s="1">
        <v>86.748000000000005</v>
      </c>
      <c r="C104" s="1">
        <v>144.5316</v>
      </c>
      <c r="E104">
        <f t="shared" si="21"/>
        <v>0.70997201407408261</v>
      </c>
      <c r="F104">
        <f t="shared" si="22"/>
        <v>-0.52735119784368156</v>
      </c>
      <c r="G104">
        <f t="shared" si="23"/>
        <v>0.88439784409256395</v>
      </c>
      <c r="H104">
        <f t="shared" si="24"/>
        <v>-36.604132113247609</v>
      </c>
      <c r="J104">
        <f t="shared" si="25"/>
        <v>86.744800000000012</v>
      </c>
      <c r="K104">
        <f t="shared" si="26"/>
        <v>144.45864622136131</v>
      </c>
      <c r="T104" s="1" t="s">
        <v>87</v>
      </c>
      <c r="U104" s="1">
        <v>86.741600000000005</v>
      </c>
      <c r="V104" s="1">
        <v>144.61539999999999</v>
      </c>
      <c r="W104" s="1">
        <v>86.748000000000005</v>
      </c>
      <c r="X104" s="1">
        <v>144.5316</v>
      </c>
      <c r="Y104" s="26">
        <f t="shared" si="27"/>
        <v>0.88439784409256395</v>
      </c>
      <c r="AA104">
        <v>86.744800000000012</v>
      </c>
      <c r="AB104">
        <v>144.45864622136131</v>
      </c>
      <c r="AC104" s="30">
        <f t="shared" si="28"/>
        <v>1.0492888262665119</v>
      </c>
      <c r="AE104" s="30">
        <f t="shared" si="29"/>
        <v>0.16489098217394793</v>
      </c>
      <c r="AG104" s="27">
        <v>0.14803006899999999</v>
      </c>
      <c r="AH104">
        <f t="shared" si="30"/>
        <v>2.8429039305941133E-4</v>
      </c>
    </row>
    <row r="105" spans="1:34">
      <c r="J105">
        <f t="shared" si="25"/>
        <v>86.754400000000004</v>
      </c>
      <c r="K105">
        <f t="shared" si="26"/>
        <v>144.4476349320235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Jenny Hutchings</cp:lastModifiedBy>
  <dcterms:created xsi:type="dcterms:W3CDTF">2019-07-26T21:18:34Z</dcterms:created>
  <dcterms:modified xsi:type="dcterms:W3CDTF">2019-08-05T17:19:13Z</dcterms:modified>
</cp:coreProperties>
</file>